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xl" lastEdited="7" lowestEdited="5" rupBuild="24931"/>
  <workbookPr defaultThemeVersion="124226"/>
  <x15ac:absPath xmlns:x15ac="http://schemas.microsoft.com/office/spreadsheetml/2010/11/ac" xmlns:mc="http://schemas.openxmlformats.org/markup-compatibility/2006" url="M:\Programs\Scheduled\Data\Caseload\Templates\"/>
  <xr:revisionPtr revIDLastSave="0" documentId="13_ncr:1_{82AC8D69-EF2F-495A-ACF0-E7F6D07A15AD}"/>
  <bookViews>
    <workbookView xWindow="12600" yWindow="1170" windowWidth="26760" windowHeight="18450"/>
  </bookViews>
  <sheets>
    <sheet sheetId="7" r:id="rId1" name="Caseload"/>
    <sheet sheetId="4" state="hidden" r:id="rId2" name="data"/>
    <sheet sheetId="3" state="hidden" r:id="rId3" name="header and footers"/>
  </sheets>
  <definedNames>
    <definedName name="Caseload">'data'!$B$3:$G$25</definedName>
    <definedName name="ES">'data'!$B$29:$F$51</definedName>
    <definedName name="Footnote">'header and footers'!$A$5:$A$7</definedName>
    <definedName name="Header">'header and footers'!$A$1:$A$2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K33" i="7" s="1"/>
  <c r="I31" i="7"/>
  <c r="J31" i="7"/>
  <c r="K31" i="7"/>
  <c r="I30" i="7"/>
  <c r="J30" i="7" s="1"/>
  <c r="I29" i="7"/>
  <c r="K29" i="7" s="1"/>
  <c r="J29" i="7"/>
  <c r="I28" i="7"/>
  <c r="J28" i="7"/>
  <c r="K28" i="7"/>
  <c r="I27" i="7"/>
  <c r="J27" i="7"/>
  <c r="K27" i="7"/>
  <c r="I26" i="7"/>
  <c r="J26" i="7" s="1"/>
  <c r="I25" i="7"/>
  <c r="K25" i="7" s="1"/>
  <c r="J25" i="7"/>
  <c r="I24" i="7"/>
  <c r="J24" i="7"/>
  <c r="K24" i="7"/>
  <c r="I23" i="7"/>
  <c r="J23" i="7"/>
  <c r="K23" i="7"/>
  <c r="I22" i="7"/>
  <c r="J22" i="7" s="1"/>
  <c r="I21" i="7"/>
  <c r="K21" i="7" s="1"/>
  <c r="J21" i="7"/>
  <c r="I20" i="7"/>
  <c r="J20" i="7"/>
  <c r="K20" i="7"/>
  <c r="I19" i="7"/>
  <c r="J19" i="7"/>
  <c r="K19" i="7"/>
  <c r="I18" i="7"/>
  <c r="J18" i="7" s="1"/>
  <c r="I17" i="7"/>
  <c r="K17" i="7" s="1"/>
  <c r="J17" i="7"/>
  <c r="I16" i="7"/>
  <c r="J16" i="7"/>
  <c r="K16" i="7"/>
  <c r="I15" i="7"/>
  <c r="J15" i="7"/>
  <c r="K15" i="7"/>
  <c r="I14" i="7"/>
  <c r="J14" i="7" s="1"/>
  <c r="I13" i="7"/>
  <c r="K13" i="7" s="1"/>
  <c r="J13" i="7"/>
  <c r="I12" i="7"/>
  <c r="J12" i="7"/>
  <c r="K12" i="7"/>
  <c r="A3" i="7"/>
  <c r="K14" i="7" l="1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<sst xmlns="http://schemas.openxmlformats.org/spreadsheetml/2006/main" count="74" uniqueCount="67">
  <si>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</si>
  <si>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</si>
  <si>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</si>
  <si>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</si>
  <si>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</si>
  <si>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</si>
  <si>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</si>
  <si>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</si>
  <si>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</si>
  <si>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</si>
  <si>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</si>
  <si>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</si>
  <si>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</si>
  <si>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</si>
  <si>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</si>
  <si>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</si>
  <si>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</si>
  <si>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</si>
  <si>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</si>
  <si>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</si>
  <si>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</si>
  <si>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</si>
  <si>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</si>
  <si>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</si>
  <si>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</si>
  <si>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</si>
  <si>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</si>
  <si>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</si>
  <si>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</si>
  <si>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</si>
  <si>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</si>
  <si>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</si>
  <si>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</si>
  <si>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</si>
  <si>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</si>
  <si>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</si>
  <si>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</si>
  <si>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</si>
  <si>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*Totals including redacted amounts rounded by 10 times the number of redacted cells in that row or column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</si>
  <si>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</si>
  <si>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</si>
  <si>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</si>
  <si>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</si>
  <si>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</si>
  <si>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</si>
  <si>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</si>
  <si>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</si>
  <si>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</si>
  <si>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</si>
  <si>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</si>
  <si>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</si>
  <si>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</si>
  <si>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June 2022</t>
  </si>
  <si>
    <t>Data set: CM202207                                                         Department of Developmental Services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</si>
  <si>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</si>
  <si>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</si>
  <si>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</si>
  <si>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</si>
  <si>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</si>
  <si>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</si>
  <si>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</si>
  <si>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Report run date: Thursday, July 14, 2022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</si>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</sst>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G42" sqref="G42"/>
    </sheetView>
  </sheetViews>
  <sheetFormatPr defaultColWidth="9.140625" defaultRowHeight="15" x14ac:dyDescent="0.25"/>
  <cols>
    <col min="1" max="1" width="20.7109375" style="11" customWidth="1"/>
    <col min="2" max="2" width="15" style="11" customWidth="1"/>
    <col min="3" max="3" width="17.140625" style="11" customWidth="1"/>
    <col min="4" max="10" width="18.7109375" style="11" customWidth="1"/>
    <col min="11" max="11" width="18.42578125" style="11" bestFit="1" customWidth="1"/>
    <col min="12" max="13" width="12.140625" style="11" customWidth="1"/>
    <col min="14" max="16384" width="9.140625" style="11"/>
  </cols>
  <sheetData>
    <row r="1" spans="1:13" x14ac:dyDescent="0.25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0"/>
      <c r="M1" s="10"/>
    </row>
    <row r="2" spans="1:13" x14ac:dyDescent="0.25">
      <c r="A2" s="30" t="s">
        <v>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0"/>
      <c r="M2" s="10"/>
    </row>
    <row r="3" spans="1:13" x14ac:dyDescent="0.25">
      <c r="A3" s="30" t="str">
        <f>'header and footers'!A2</f>
        <v>June 2022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0"/>
      <c r="M3" s="10"/>
    </row>
    <row r="4" spans="1:13" x14ac:dyDescent="0.2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2"/>
    </row>
    <row r="5" spans="1:13" x14ac:dyDescent="0.2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12"/>
      <c r="M5" s="12"/>
    </row>
    <row r="6" spans="1:13" x14ac:dyDescent="0.25">
      <c r="A6" s="7" t="s">
        <v>23</v>
      </c>
      <c r="B6" s="29" t="s">
        <v>64</v>
      </c>
      <c r="C6" s="29"/>
      <c r="D6" s="29" t="s">
        <v>65</v>
      </c>
      <c r="E6" s="29"/>
      <c r="F6" s="29" t="s">
        <v>46</v>
      </c>
      <c r="G6" s="29"/>
      <c r="H6" s="13" t="s">
        <v>47</v>
      </c>
      <c r="I6" s="13" t="s">
        <v>39</v>
      </c>
      <c r="J6" s="13" t="s">
        <v>57</v>
      </c>
      <c r="K6" s="13" t="s">
        <v>59</v>
      </c>
    </row>
    <row r="7" spans="1:13" x14ac:dyDescent="0.25">
      <c r="A7" s="10"/>
      <c r="B7" s="14" t="s">
        <v>43</v>
      </c>
      <c r="C7" s="13" t="s">
        <v>44</v>
      </c>
      <c r="D7" s="13" t="s">
        <v>43</v>
      </c>
      <c r="E7" s="13" t="s">
        <v>44</v>
      </c>
      <c r="F7" s="13" t="s">
        <v>43</v>
      </c>
      <c r="G7" s="13" t="s">
        <v>44</v>
      </c>
      <c r="H7" s="13" t="s">
        <v>48</v>
      </c>
      <c r="I7" s="13" t="s">
        <v>40</v>
      </c>
      <c r="J7" s="13" t="s">
        <v>58</v>
      </c>
      <c r="K7" s="13" t="s">
        <v>60</v>
      </c>
    </row>
    <row r="8" spans="1:13" x14ac:dyDescent="0.25">
      <c r="A8" s="10"/>
      <c r="B8" s="29" t="s">
        <v>63</v>
      </c>
      <c r="C8" s="29"/>
      <c r="D8" s="29" t="s">
        <v>62</v>
      </c>
      <c r="E8" s="29"/>
      <c r="F8" s="29" t="s">
        <v>45</v>
      </c>
      <c r="G8" s="29"/>
      <c r="H8" s="13" t="s">
        <v>24</v>
      </c>
      <c r="I8" s="13" t="s">
        <v>41</v>
      </c>
      <c r="J8" s="13" t="s">
        <v>55</v>
      </c>
      <c r="K8" s="13" t="s">
        <v>54</v>
      </c>
    </row>
    <row r="9" spans="1:13" x14ac:dyDescent="0.25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6" t="s">
        <v>2</v>
      </c>
      <c r="B11" s="22">
        <f>IF(ISBLANK(data!B31),"1-10",data!B31)</f>
        <v>614</v>
      </c>
      <c r="C11" s="22">
        <f>IF(ISBLANK(data!B5-data!B31),"1-10",data!B5-data!B31)</f>
        <v>725</v>
      </c>
      <c r="D11" s="22">
        <f>IF(ISBLANK(data!C31),"1-10",data!C31)</f>
        <v>2274</v>
      </c>
      <c r="E11" s="22">
        <f>IF(ISBLANK(data!D31),"1-10",data!D31)</f>
        <v>273</v>
      </c>
      <c r="F11" s="22">
        <f>IF(ISBLANK(data!E31),"1-10",data!E31)</f>
        <v>91</v>
      </c>
      <c r="G11" s="22">
        <f>IF(ISBLANK(data!D5-data!E31),"1-10",data!D5-data!E31)</f>
        <v>24780</v>
      </c>
      <c r="H11" s="22">
        <f>IF(ISBLANK(data!F5),"1-10",data!F5)</f>
        <v>24</v>
      </c>
      <c r="I11" s="22">
        <f>IF(ISBLANK(data!G5),"1-10",data!G5)</f>
        <v>115</v>
      </c>
      <c r="J11" s="23">
        <f>SUM(D11:I11)</f>
        <v>27557</v>
      </c>
      <c r="K11" s="23">
        <f>SUM(B11:I11)</f>
        <v>28896</v>
      </c>
      <c r="L11" s="20"/>
      <c r="M11" s="16"/>
    </row>
    <row r="12" spans="1:13" x14ac:dyDescent="0.25">
      <c r="A12" s="7" t="s">
        <v>3</v>
      </c>
      <c r="B12" s="24">
        <f>IF(ISBLANK(data!B32),"1-10",data!B32)</f>
        <v>521</v>
      </c>
      <c r="C12" s="24">
        <f>IF(ISBLANK(data!B6-data!B32),"1-10",data!B6-data!B32)</f>
        <v>738</v>
      </c>
      <c r="D12" s="24">
        <f>IF(ISBLANK(data!C32),"1-10",data!C32)</f>
        <v>3434</v>
      </c>
      <c r="E12" s="24">
        <f>IF(ISBLANK(data!D32),"1-10",data!D32)</f>
        <v>337</v>
      </c>
      <c r="F12" s="24">
        <f>IF(ISBLANK(data!E32),"1-10",data!E32)</f>
        <v>48</v>
      </c>
      <c r="G12" s="24">
        <f>IF(ISBLANK(data!D6-data!E32),"1-10",data!D6-data!E32)</f>
        <v>19830</v>
      </c>
      <c r="H12" s="24">
        <f>IF(ISBLANK(data!F6),"1-10",data!F6)</f>
        <v>22</v>
      </c>
      <c r="I12" s="25">
        <f>IF(ISBLANK(data!G6),"1-10    ",data!G6)</f>
        <v>95</v>
      </c>
      <c r="J12" s="26">
        <f t="shared" ref="J12:J33" si="0">SUM(D12:I12)</f>
        <v>23766</v>
      </c>
      <c r="K12" s="26">
        <f t="shared" ref="K12:K33" si="1">SUM(B12:I12)</f>
        <v>25025</v>
      </c>
      <c r="L12" s="16"/>
      <c r="M12" s="16"/>
    </row>
    <row r="13" spans="1:13" x14ac:dyDescent="0.25">
      <c r="A13" s="6" t="s">
        <v>4</v>
      </c>
      <c r="B13" s="22">
        <f>IF(ISBLANK(data!B33),"1-10",data!B33)</f>
        <v>805</v>
      </c>
      <c r="C13" s="22">
        <f>IF(ISBLANK(data!B7-data!B33),"1-10",data!B7-data!B33)</f>
        <v>768</v>
      </c>
      <c r="D13" s="22">
        <f>IF(ISBLANK(data!C33),"1-10",data!C33)</f>
        <v>2187</v>
      </c>
      <c r="E13" s="22">
        <f>IF(ISBLANK(data!D33),"1-10",data!D33)</f>
        <v>524</v>
      </c>
      <c r="F13" s="22">
        <f>IF(ISBLANK(data!E33),"1-10",data!E33)</f>
        <v>19</v>
      </c>
      <c r="G13" s="22">
        <f>IF(ISBLANK(data!D7-data!E33),"1-10",data!D7-data!E33)</f>
        <v>20388</v>
      </c>
      <c r="H13" s="22">
        <f>IF(ISBLANK(data!F7),"1-10",data!F7)</f>
        <v>18</v>
      </c>
      <c r="I13" s="22">
        <f>IF(ISBLANK(data!G7),"1-10    ",data!G7)</f>
        <v>136</v>
      </c>
      <c r="J13" s="23">
        <f t="shared" si="0"/>
        <v>23272</v>
      </c>
      <c r="K13" s="23">
        <f t="shared" si="1"/>
        <v>24845</v>
      </c>
      <c r="L13" s="16"/>
      <c r="M13" s="16"/>
    </row>
    <row r="14" spans="1:13" x14ac:dyDescent="0.25">
      <c r="A14" s="7" t="s">
        <v>5</v>
      </c>
      <c r="B14" s="24">
        <f>IF(ISBLANK(data!B34),"1-10",data!B34)</f>
        <v>133</v>
      </c>
      <c r="C14" s="24">
        <f>IF(ISBLANK(data!B8-data!B34),"1-10",data!B8-data!B34)</f>
        <v>271</v>
      </c>
      <c r="D14" s="24">
        <f>IF(ISBLANK(data!C34),"1-10",data!C34)</f>
        <v>1938</v>
      </c>
      <c r="E14" s="24">
        <f>IF(ISBLANK(data!D34),"1-10",data!D34)</f>
        <v>289</v>
      </c>
      <c r="F14" s="24">
        <f>IF(ISBLANK(data!E34),"1-10",data!E34)</f>
        <v>15</v>
      </c>
      <c r="G14" s="24">
        <f>IF(ISBLANK(data!D8-data!E34),"1-10",data!D8-data!E34)</f>
        <v>11287</v>
      </c>
      <c r="H14" s="24" t="str">
        <f>IF(ISBLANK(data!F8),"1-10",data!F8)</f>
        <v>1-10</v>
      </c>
      <c r="I14" s="25">
        <f>IF(ISBLANK(data!G8),"1-10    ",data!G8)</f>
        <v>31</v>
      </c>
      <c r="J14" s="26">
        <f t="shared" si="0"/>
        <v>13560</v>
      </c>
      <c r="K14" s="26">
        <f t="shared" si="1"/>
        <v>13964</v>
      </c>
      <c r="L14" s="16"/>
      <c r="M14" s="16"/>
    </row>
    <row r="15" spans="1:13" x14ac:dyDescent="0.25">
      <c r="A15" s="6" t="s">
        <v>6</v>
      </c>
      <c r="B15" s="22">
        <f>IF(ISBLANK(data!B35),"1-10",data!B35)</f>
        <v>70</v>
      </c>
      <c r="C15" s="22">
        <f>IF(ISBLANK(data!B9-data!B35),"1-10",data!B9-data!B35)</f>
        <v>259</v>
      </c>
      <c r="D15" s="22">
        <f>IF(ISBLANK(data!C35),"1-10",data!C35)</f>
        <v>773</v>
      </c>
      <c r="E15" s="22">
        <f>IF(ISBLANK(data!D35),"1-10",data!D35)</f>
        <v>58</v>
      </c>
      <c r="F15" s="22">
        <f>IF(ISBLANK(data!E35),"1-10",data!E35)</f>
        <v>21</v>
      </c>
      <c r="G15" s="22">
        <f>IF(ISBLANK(data!D9-data!E35),"1-10",data!D9-data!E35)</f>
        <v>7709</v>
      </c>
      <c r="H15" s="22">
        <f>IF(ISBLANK(data!F9),"1-10",data!F9)</f>
        <v>11</v>
      </c>
      <c r="I15" s="22">
        <f>IF(ISBLANK(data!G9),"1-10    ",data!G9)</f>
        <v>92</v>
      </c>
      <c r="J15" s="23">
        <f t="shared" si="0"/>
        <v>8664</v>
      </c>
      <c r="K15" s="23">
        <f t="shared" si="1"/>
        <v>8993</v>
      </c>
      <c r="L15" s="16"/>
      <c r="M15" s="16"/>
    </row>
    <row r="16" spans="1:13" x14ac:dyDescent="0.25">
      <c r="A16" s="7" t="s">
        <v>7</v>
      </c>
      <c r="B16" s="24">
        <f>IF(ISBLANK(data!B36),"1-10",data!B36)</f>
        <v>254</v>
      </c>
      <c r="C16" s="24">
        <f>IF(ISBLANK(data!B10-data!B36),"1-10",data!B10-data!B36)</f>
        <v>201</v>
      </c>
      <c r="D16" s="24">
        <f>IF(ISBLANK(data!C36),"1-10",data!C36)</f>
        <v>1244</v>
      </c>
      <c r="E16" s="24">
        <f>IF(ISBLANK(data!D36),"1-10",data!D36)</f>
        <v>181</v>
      </c>
      <c r="F16" s="24">
        <f>IF(ISBLANK(data!E36),"1-10",data!E36)</f>
        <v>14</v>
      </c>
      <c r="G16" s="24">
        <f>IF(ISBLANK(data!D10-data!E36),"1-10",data!D10-data!E36)</f>
        <v>8391</v>
      </c>
      <c r="H16" s="24">
        <f>IF(ISBLANK(data!F10),"1-10",data!F10)</f>
        <v>13</v>
      </c>
      <c r="I16" s="25">
        <f>IF(ISBLANK(data!G10),"1-10    ",data!G10)</f>
        <v>22</v>
      </c>
      <c r="J16" s="26">
        <f t="shared" si="0"/>
        <v>9865</v>
      </c>
      <c r="K16" s="26">
        <f t="shared" si="1"/>
        <v>10320</v>
      </c>
      <c r="L16" s="16"/>
      <c r="M16" s="16"/>
    </row>
    <row r="17" spans="1:13" x14ac:dyDescent="0.25">
      <c r="A17" s="6" t="s">
        <v>8</v>
      </c>
      <c r="B17" s="22">
        <f>IF(ISBLANK(data!B37),"1-10",data!B37)</f>
        <v>211</v>
      </c>
      <c r="C17" s="22">
        <f>IF(ISBLANK(data!B11-data!B37),"1-10",data!B11-data!B37)</f>
        <v>359</v>
      </c>
      <c r="D17" s="22">
        <f>IF(ISBLANK(data!C37),"1-10",data!C37)</f>
        <v>2007</v>
      </c>
      <c r="E17" s="22">
        <f>IF(ISBLANK(data!D37),"1-10",data!D37)</f>
        <v>61</v>
      </c>
      <c r="F17" s="22" t="str">
        <f>IF(ISBLANK(data!E37),"1-10",data!E37)</f>
        <v>1-10</v>
      </c>
      <c r="G17" s="22">
        <f>IF(ISBLANK(data!D11-data!E37),"1-10",data!D11-data!E37)</f>
        <v>14209</v>
      </c>
      <c r="H17" s="22" t="str">
        <f>IF(ISBLANK(data!F11),"1-10",data!F11)</f>
        <v>1-10</v>
      </c>
      <c r="I17" s="22">
        <f>IF(ISBLANK(data!G11),"1-10    ",data!G11)</f>
        <v>141</v>
      </c>
      <c r="J17" s="23">
        <f t="shared" si="0"/>
        <v>16418</v>
      </c>
      <c r="K17" s="23">
        <f t="shared" si="1"/>
        <v>16988</v>
      </c>
      <c r="L17" s="16"/>
      <c r="M17" s="16"/>
    </row>
    <row r="18" spans="1:13" x14ac:dyDescent="0.25">
      <c r="A18" s="7" t="s">
        <v>9</v>
      </c>
      <c r="B18" s="24">
        <f>IF(ISBLANK(data!B38),"1-10",data!B38)</f>
        <v>1102</v>
      </c>
      <c r="C18" s="24">
        <f>IF(ISBLANK(data!B12-data!B38),"1-10",data!B12-data!B38)</f>
        <v>884</v>
      </c>
      <c r="D18" s="24">
        <f>IF(ISBLANK(data!C38),"1-10",data!C38)</f>
        <v>5179</v>
      </c>
      <c r="E18" s="24">
        <f>IF(ISBLANK(data!D38),"1-10",data!D38)</f>
        <v>592</v>
      </c>
      <c r="F18" s="24">
        <f>IF(ISBLANK(data!E38),"1-10",data!E38)</f>
        <v>16</v>
      </c>
      <c r="G18" s="24">
        <f>IF(ISBLANK(data!D12-data!E38),"1-10",data!D12-data!E38)</f>
        <v>35900</v>
      </c>
      <c r="H18" s="24">
        <f>IF(ISBLANK(data!F12),"1-10",data!F12)</f>
        <v>12</v>
      </c>
      <c r="I18" s="25">
        <f>IF(ISBLANK(data!G12),"1-10    ",data!G12)</f>
        <v>123</v>
      </c>
      <c r="J18" s="26">
        <f t="shared" si="0"/>
        <v>41822</v>
      </c>
      <c r="K18" s="26">
        <f t="shared" si="1"/>
        <v>43808</v>
      </c>
      <c r="L18" s="16"/>
      <c r="M18" s="16"/>
    </row>
    <row r="19" spans="1:13" x14ac:dyDescent="0.25">
      <c r="A19" s="6" t="s">
        <v>10</v>
      </c>
      <c r="B19" s="22">
        <f>IF(ISBLANK(data!B39),"1-10",data!B39)</f>
        <v>160</v>
      </c>
      <c r="C19" s="22">
        <f>IF(ISBLANK(data!B13-data!B39),"1-10",data!B13-data!B39)</f>
        <v>333</v>
      </c>
      <c r="D19" s="22">
        <f>IF(ISBLANK(data!C39),"1-10",data!C39)</f>
        <v>1498</v>
      </c>
      <c r="E19" s="22">
        <f>IF(ISBLANK(data!D39),"1-10",data!D39)</f>
        <v>126</v>
      </c>
      <c r="F19" s="22">
        <f>IF(ISBLANK(data!E39),"1-10",data!E39)</f>
        <v>17</v>
      </c>
      <c r="G19" s="22">
        <f>IF(ISBLANK(data!D13-data!E39),"1-10",data!D13-data!E39)</f>
        <v>9823</v>
      </c>
      <c r="H19" s="22" t="str">
        <f>IF(ISBLANK(data!F13),"1-10",data!F13)</f>
        <v>1-10</v>
      </c>
      <c r="I19" s="22">
        <f>IF(ISBLANK(data!G13),"1-10    ",data!G13)</f>
        <v>46</v>
      </c>
      <c r="J19" s="23">
        <f t="shared" si="0"/>
        <v>11510</v>
      </c>
      <c r="K19" s="23">
        <f t="shared" si="1"/>
        <v>12003</v>
      </c>
      <c r="L19" s="16"/>
      <c r="M19" s="16"/>
    </row>
    <row r="20" spans="1:13" x14ac:dyDescent="0.25">
      <c r="A20" s="7" t="s">
        <v>11</v>
      </c>
      <c r="B20" s="24">
        <f>IF(ISBLANK(data!B40),"1-10",data!B40)</f>
        <v>157</v>
      </c>
      <c r="C20" s="24">
        <f>IF(ISBLANK(data!B14-data!B40),"1-10",data!B14-data!B40)</f>
        <v>194</v>
      </c>
      <c r="D20" s="24">
        <f>IF(ISBLANK(data!C40),"1-10",data!C40)</f>
        <v>1629</v>
      </c>
      <c r="E20" s="24">
        <f>IF(ISBLANK(data!D40),"1-10",data!D40)</f>
        <v>175</v>
      </c>
      <c r="F20" s="24">
        <f>IF(ISBLANK(data!E40),"1-10",data!E40)</f>
        <v>38</v>
      </c>
      <c r="G20" s="24">
        <f>IF(ISBLANK(data!D14-data!E40),"1-10",data!D14-data!E40)</f>
        <v>9631</v>
      </c>
      <c r="H20" s="24">
        <f>IF(ISBLANK(data!F14),"1-10",data!F14)</f>
        <v>0</v>
      </c>
      <c r="I20" s="25">
        <f>IF(ISBLANK(data!G14),"1-10    ",data!G14)</f>
        <v>93</v>
      </c>
      <c r="J20" s="26">
        <f t="shared" si="0"/>
        <v>11566</v>
      </c>
      <c r="K20" s="26">
        <f t="shared" si="1"/>
        <v>11917</v>
      </c>
      <c r="L20" s="16"/>
      <c r="M20" s="16"/>
    </row>
    <row r="21" spans="1:13" x14ac:dyDescent="0.25">
      <c r="A21" s="6" t="s">
        <v>12</v>
      </c>
      <c r="B21" s="22">
        <f>IF(ISBLANK(data!B41),"1-10",data!B41)</f>
        <v>390</v>
      </c>
      <c r="C21" s="22">
        <f>IF(ISBLANK(data!B15-data!B41),"1-10",data!B15-data!B41)</f>
        <v>257</v>
      </c>
      <c r="D21" s="22">
        <f>IF(ISBLANK(data!C41),"1-10",data!C41)</f>
        <v>1151</v>
      </c>
      <c r="E21" s="22">
        <f>IF(ISBLANK(data!D41),"1-10",data!D41)</f>
        <v>113</v>
      </c>
      <c r="F21" s="22">
        <f>IF(ISBLANK(data!E41),"1-10",data!E41)</f>
        <v>12</v>
      </c>
      <c r="G21" s="22">
        <f>IF(ISBLANK(data!D15-data!E41),"1-10",data!D15-data!E41)</f>
        <v>8202</v>
      </c>
      <c r="H21" s="22">
        <f>IF(ISBLANK(data!F15),"1-10",data!F15)</f>
        <v>14</v>
      </c>
      <c r="I21" s="22">
        <f>IF(ISBLANK(data!G15),"1-10    ",data!G15)</f>
        <v>70</v>
      </c>
      <c r="J21" s="23">
        <f t="shared" si="0"/>
        <v>9562</v>
      </c>
      <c r="K21" s="23">
        <f t="shared" si="1"/>
        <v>10209</v>
      </c>
      <c r="L21" s="16"/>
      <c r="M21" s="16"/>
    </row>
    <row r="22" spans="1:13" x14ac:dyDescent="0.25">
      <c r="A22" s="7" t="s">
        <v>13</v>
      </c>
      <c r="B22" s="24">
        <f>IF(ISBLANK(data!B42),"1-10",data!B42)</f>
        <v>836</v>
      </c>
      <c r="C22" s="24">
        <f>IF(ISBLANK(data!B16-data!B42),"1-10",data!B16-data!B42)</f>
        <v>960</v>
      </c>
      <c r="D22" s="24">
        <f>IF(ISBLANK(data!C42),"1-10",data!C42)</f>
        <v>3696</v>
      </c>
      <c r="E22" s="24">
        <f>IF(ISBLANK(data!D42),"1-10",data!D42)</f>
        <v>108</v>
      </c>
      <c r="F22" s="24">
        <f>IF(ISBLANK(data!E42),"1-10",data!E42)</f>
        <v>213</v>
      </c>
      <c r="G22" s="24">
        <f>IF(ISBLANK(data!D16-data!E42),"1-10",data!D16-data!E42)</f>
        <v>25384</v>
      </c>
      <c r="H22" s="24">
        <f>IF(ISBLANK(data!F16),"1-10",data!F16)</f>
        <v>13</v>
      </c>
      <c r="I22" s="25">
        <f>IF(ISBLANK(data!G16),"1-10    ",data!G16)</f>
        <v>325</v>
      </c>
      <c r="J22" s="26">
        <f t="shared" si="0"/>
        <v>29739</v>
      </c>
      <c r="K22" s="26">
        <f t="shared" si="1"/>
        <v>31535</v>
      </c>
      <c r="L22" s="16"/>
      <c r="M22" s="16"/>
    </row>
    <row r="23" spans="1:13" x14ac:dyDescent="0.25">
      <c r="A23" s="6" t="s">
        <v>14</v>
      </c>
      <c r="B23" s="22">
        <f>IF(ISBLANK(data!B43),"1-10",data!B43)</f>
        <v>297</v>
      </c>
      <c r="C23" s="22">
        <f>IF(ISBLANK(data!B17-data!B43),"1-10",data!B17-data!B43)</f>
        <v>226</v>
      </c>
      <c r="D23" s="22">
        <f>IF(ISBLANK(data!C43),"1-10",data!C43)</f>
        <v>3353</v>
      </c>
      <c r="E23" s="22">
        <f>IF(ISBLANK(data!D43),"1-10",data!D43)</f>
        <v>59</v>
      </c>
      <c r="F23" s="22" t="str">
        <f>IF(ISBLANK(data!E43),"1-10",data!E43)</f>
        <v>1-10</v>
      </c>
      <c r="G23" s="22">
        <f>IF(ISBLANK(data!D17-data!E43),"1-10",data!D17-data!E43)</f>
        <v>19974</v>
      </c>
      <c r="H23" s="22" t="str">
        <f>IF(ISBLANK(data!F17),"1-10",data!F17)</f>
        <v>1-10</v>
      </c>
      <c r="I23" s="22">
        <f>IF(ISBLANK(data!G17),"1-10    ",data!G17)</f>
        <v>408</v>
      </c>
      <c r="J23" s="23">
        <f t="shared" si="0"/>
        <v>23794</v>
      </c>
      <c r="K23" s="23">
        <f t="shared" si="1"/>
        <v>24317</v>
      </c>
      <c r="L23" s="16"/>
      <c r="M23" s="16"/>
    </row>
    <row r="24" spans="1:13" x14ac:dyDescent="0.25">
      <c r="A24" s="7" t="s">
        <v>15</v>
      </c>
      <c r="B24" s="24">
        <f>IF(ISBLANK(data!B44),"1-10",data!B44)</f>
        <v>181</v>
      </c>
      <c r="C24" s="24">
        <f>IF(ISBLANK(data!B18-data!B44),"1-10",data!B18-data!B44)</f>
        <v>169</v>
      </c>
      <c r="D24" s="24">
        <f>IF(ISBLANK(data!C44),"1-10",data!C44)</f>
        <v>383</v>
      </c>
      <c r="E24" s="24">
        <f>IF(ISBLANK(data!D44),"1-10",data!D44)</f>
        <v>38</v>
      </c>
      <c r="F24" s="24" t="str">
        <f>IF(ISBLANK(data!E44),"1-10",data!E44)</f>
        <v>1-10</v>
      </c>
      <c r="G24" s="24">
        <f>IF(ISBLANK(data!D18-data!E44),"1-10",data!D18-data!E44)</f>
        <v>3813</v>
      </c>
      <c r="H24" s="24" t="str">
        <f>IF(ISBLANK(data!F18),"1-10",data!F18)</f>
        <v>1-10</v>
      </c>
      <c r="I24" s="25">
        <f>IF(ISBLANK(data!G18),"1-10    ",data!G18)</f>
        <v>38</v>
      </c>
      <c r="J24" s="26">
        <f t="shared" si="0"/>
        <v>4272</v>
      </c>
      <c r="K24" s="26">
        <f t="shared" si="1"/>
        <v>4622</v>
      </c>
      <c r="L24" s="16"/>
      <c r="M24" s="16"/>
    </row>
    <row r="25" spans="1:13" x14ac:dyDescent="0.25">
      <c r="A25" s="6" t="s">
        <v>16</v>
      </c>
      <c r="B25" s="22">
        <f>IF(ISBLANK(data!B45),"1-10",data!B45)</f>
        <v>477</v>
      </c>
      <c r="C25" s="22">
        <f>IF(ISBLANK(data!B19-data!B45),"1-10",data!B19-data!B45)</f>
        <v>201</v>
      </c>
      <c r="D25" s="22">
        <f>IF(ISBLANK(data!C45),"1-10",data!C45)</f>
        <v>2279</v>
      </c>
      <c r="E25" s="22">
        <f>IF(ISBLANK(data!D45),"1-10",data!D45)</f>
        <v>99</v>
      </c>
      <c r="F25" s="22" t="str">
        <f>IF(ISBLANK(data!E45),"1-10",data!E45)</f>
        <v>1-10</v>
      </c>
      <c r="G25" s="22">
        <f>IF(ISBLANK(data!D19-data!E45),"1-10",data!D19-data!E45)</f>
        <v>15425</v>
      </c>
      <c r="H25" s="22" t="str">
        <f>IF(ISBLANK(data!F19),"1-10",data!F19)</f>
        <v>1-10</v>
      </c>
      <c r="I25" s="22">
        <f>IF(ISBLANK(data!G19),"1-10    ",data!G19)</f>
        <v>227</v>
      </c>
      <c r="J25" s="23">
        <f t="shared" si="0"/>
        <v>18030</v>
      </c>
      <c r="K25" s="23">
        <f t="shared" si="1"/>
        <v>18708</v>
      </c>
      <c r="L25" s="16"/>
      <c r="M25" s="16"/>
    </row>
    <row r="26" spans="1:13" x14ac:dyDescent="0.25">
      <c r="A26" s="7" t="s">
        <v>17</v>
      </c>
      <c r="B26" s="24">
        <f>IF(ISBLANK(data!B46),"1-10",data!B46)</f>
        <v>452</v>
      </c>
      <c r="C26" s="24">
        <f>IF(ISBLANK(data!B20-data!B46),"1-10",data!B20-data!B46)</f>
        <v>591</v>
      </c>
      <c r="D26" s="24">
        <f>IF(ISBLANK(data!C46),"1-10",data!C46)</f>
        <v>4579</v>
      </c>
      <c r="E26" s="24">
        <f>IF(ISBLANK(data!D46),"1-10",data!D46)</f>
        <v>258</v>
      </c>
      <c r="F26" s="24">
        <f>IF(ISBLANK(data!E46),"1-10",data!E46)</f>
        <v>377</v>
      </c>
      <c r="G26" s="24">
        <f>IF(ISBLANK(data!D20-data!E46),"1-10",data!D20-data!E46)</f>
        <v>30253</v>
      </c>
      <c r="H26" s="24">
        <f>IF(ISBLANK(data!F20),"1-10",data!F20)</f>
        <v>18</v>
      </c>
      <c r="I26" s="25">
        <f>IF(ISBLANK(data!G20),"1-10    ",data!G20)</f>
        <v>73</v>
      </c>
      <c r="J26" s="26">
        <f t="shared" si="0"/>
        <v>35558</v>
      </c>
      <c r="K26" s="26">
        <f t="shared" si="1"/>
        <v>36601</v>
      </c>
      <c r="L26" s="16"/>
      <c r="M26" s="16"/>
    </row>
    <row r="27" spans="1:13" x14ac:dyDescent="0.25">
      <c r="A27" s="6" t="s">
        <v>66</v>
      </c>
      <c r="B27" s="22">
        <f>IF(ISBLANK(data!B47),"1-10",data!B47)</f>
        <v>204</v>
      </c>
      <c r="C27" s="22">
        <f>IF(ISBLANK(data!B21-data!B47),"1-10",data!B21-data!B47)</f>
        <v>321</v>
      </c>
      <c r="D27" s="22">
        <f>IF(ISBLANK(data!C47),"1-10",data!C47)</f>
        <v>2036</v>
      </c>
      <c r="E27" s="22">
        <f>IF(ISBLANK(data!D47),"1-10",data!D47)</f>
        <v>95</v>
      </c>
      <c r="F27" s="22">
        <f>IF(ISBLANK(data!E47),"1-10",data!E47)</f>
        <v>68</v>
      </c>
      <c r="G27" s="22">
        <f>IF(ISBLANK(data!D21-data!E47),"1-10",data!D21-data!E47)</f>
        <v>12398</v>
      </c>
      <c r="H27" s="22" t="str">
        <f>IF(ISBLANK(data!F21),"1-10",data!F21)</f>
        <v>1-10</v>
      </c>
      <c r="I27" s="22">
        <f>IF(ISBLANK(data!G21),"1-10    ",data!G21)</f>
        <v>112</v>
      </c>
      <c r="J27" s="23">
        <f t="shared" si="0"/>
        <v>14709</v>
      </c>
      <c r="K27" s="23">
        <f t="shared" si="1"/>
        <v>15234</v>
      </c>
      <c r="L27" s="16"/>
      <c r="M27" s="16"/>
    </row>
    <row r="28" spans="1:13" x14ac:dyDescent="0.25">
      <c r="A28" s="7" t="s">
        <v>18</v>
      </c>
      <c r="B28" s="24">
        <f>IF(ISBLANK(data!B48),"1-10",data!B48)</f>
        <v>240</v>
      </c>
      <c r="C28" s="24">
        <f>IF(ISBLANK(data!B22-data!B48),"1-10",data!B22-data!B48)</f>
        <v>734</v>
      </c>
      <c r="D28" s="24">
        <f>IF(ISBLANK(data!C48),"1-10",data!C48)</f>
        <v>2731</v>
      </c>
      <c r="E28" s="24">
        <f>IF(ISBLANK(data!D48),"1-10",data!D48)</f>
        <v>398</v>
      </c>
      <c r="F28" s="24">
        <f>IF(ISBLANK(data!E48),"1-10",data!E48)</f>
        <v>85</v>
      </c>
      <c r="G28" s="24">
        <f>IF(ISBLANK(data!D22-data!E48),"1-10",data!D22-data!E48)</f>
        <v>15969</v>
      </c>
      <c r="H28" s="24">
        <f>IF(ISBLANK(data!F22),"1-10",data!F22)</f>
        <v>22</v>
      </c>
      <c r="I28" s="25">
        <f>IF(ISBLANK(data!G22),"1-10    ",data!G22)</f>
        <v>351</v>
      </c>
      <c r="J28" s="26">
        <f t="shared" si="0"/>
        <v>19556</v>
      </c>
      <c r="K28" s="26">
        <f t="shared" si="1"/>
        <v>20530</v>
      </c>
      <c r="L28" s="16"/>
      <c r="M28" s="16"/>
    </row>
    <row r="29" spans="1:13" x14ac:dyDescent="0.25">
      <c r="A29" s="6" t="s">
        <v>19</v>
      </c>
      <c r="B29" s="22">
        <f>IF(ISBLANK(data!B49),"1-10",data!B49)</f>
        <v>554</v>
      </c>
      <c r="C29" s="22">
        <f>IF(ISBLANK(data!B23-data!B49),"1-10",data!B23-data!B49)</f>
        <v>242</v>
      </c>
      <c r="D29" s="22">
        <f>IF(ISBLANK(data!C49),"1-10",data!C49)</f>
        <v>3059</v>
      </c>
      <c r="E29" s="22">
        <f>IF(ISBLANK(data!D49),"1-10",data!D49)</f>
        <v>107</v>
      </c>
      <c r="F29" s="22">
        <f>IF(ISBLANK(data!E49),"1-10",data!E49)</f>
        <v>18</v>
      </c>
      <c r="G29" s="22">
        <f>IF(ISBLANK(data!D23-data!E49),"1-10",data!D23-data!E49)</f>
        <v>13491</v>
      </c>
      <c r="H29" s="22" t="str">
        <f>IF(ISBLANK(data!F23),"1-10",data!F23)</f>
        <v>1-10</v>
      </c>
      <c r="I29" s="22">
        <f>IF(ISBLANK(data!G23),"1-10    ",data!G23)</f>
        <v>117</v>
      </c>
      <c r="J29" s="23">
        <f t="shared" si="0"/>
        <v>16792</v>
      </c>
      <c r="K29" s="23">
        <f t="shared" si="1"/>
        <v>17588</v>
      </c>
      <c r="L29" s="16"/>
      <c r="M29" s="16"/>
    </row>
    <row r="30" spans="1:13" x14ac:dyDescent="0.25">
      <c r="A30" s="7" t="s">
        <v>20</v>
      </c>
      <c r="B30" s="24">
        <f>IF(ISBLANK(data!B50),"1-10",data!B50)</f>
        <v>449</v>
      </c>
      <c r="C30" s="24">
        <f>IF(ISBLANK(data!B24-data!B50),"1-10",data!B24-data!B50)</f>
        <v>470</v>
      </c>
      <c r="D30" s="24">
        <f>IF(ISBLANK(data!C50),"1-10",data!C50)</f>
        <v>2477</v>
      </c>
      <c r="E30" s="24">
        <f>IF(ISBLANK(data!D50),"1-10",data!D50)</f>
        <v>185</v>
      </c>
      <c r="F30" s="24" t="str">
        <f>IF(ISBLANK(data!E50),"1-10",data!E50)</f>
        <v>1-10</v>
      </c>
      <c r="G30" s="24">
        <f>IF(ISBLANK(data!D24-data!E50),"1-10",data!D24-data!E50)</f>
        <v>14413</v>
      </c>
      <c r="H30" s="24">
        <f>IF(ISBLANK(data!F24),"1-10",data!F24)</f>
        <v>12</v>
      </c>
      <c r="I30" s="25">
        <f>IF(ISBLANK(data!G24),"1-10    ",data!G24)</f>
        <v>102</v>
      </c>
      <c r="J30" s="26">
        <f t="shared" si="0"/>
        <v>17189</v>
      </c>
      <c r="K30" s="26">
        <f t="shared" si="1"/>
        <v>18108</v>
      </c>
      <c r="L30" s="16"/>
      <c r="M30" s="16"/>
    </row>
    <row r="31" spans="1:13" x14ac:dyDescent="0.25">
      <c r="A31" s="6" t="s">
        <v>21</v>
      </c>
      <c r="B31" s="22">
        <f>IF(ISBLANK(data!B51),"1-10",data!B51)</f>
        <v>117</v>
      </c>
      <c r="C31" s="22">
        <f>IF(ISBLANK(data!B25-data!B51),"1-10",data!B25-data!B51)</f>
        <v>192</v>
      </c>
      <c r="D31" s="22">
        <f>IF(ISBLANK(data!C51),"1-10",data!C51)</f>
        <v>1277</v>
      </c>
      <c r="E31" s="22">
        <f>IF(ISBLANK(data!D51),"1-10",data!D51)</f>
        <v>33</v>
      </c>
      <c r="F31" s="22">
        <f>IF(ISBLANK(data!E51),"1-10",data!E51)</f>
        <v>34</v>
      </c>
      <c r="G31" s="22">
        <f>IF(ISBLANK(data!D25-data!E51),"1-10",data!D25-data!E51)</f>
        <v>8306</v>
      </c>
      <c r="H31" s="22" t="str">
        <f>IF(ISBLANK(data!F25),"1-10",data!F25)</f>
        <v>1-10</v>
      </c>
      <c r="I31" s="22">
        <f>IF(ISBLANK(data!G25),"1-10    ",data!G25)</f>
        <v>153</v>
      </c>
      <c r="J31" s="23">
        <f t="shared" si="0"/>
        <v>9803</v>
      </c>
      <c r="K31" s="23">
        <f t="shared" si="1"/>
        <v>10112</v>
      </c>
      <c r="L31" s="16"/>
      <c r="M31" s="16"/>
    </row>
    <row r="32" spans="1:13" x14ac:dyDescent="0.25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25">
      <c r="A33" s="10" t="s">
        <v>22</v>
      </c>
      <c r="B33" s="27">
        <f>IF(ISBLANK(data!B30),"1-10    ",data!B30)</f>
        <v>8224</v>
      </c>
      <c r="C33" s="27">
        <f>IF(ISBLANK(data!B4-data!B30),"1-10    ",data!B4-data!B30)</f>
        <v>9095</v>
      </c>
      <c r="D33" s="27">
        <f>IF(ISBLANK(data!C30),"1-10    ",data!C30)</f>
        <v>49184</v>
      </c>
      <c r="E33" s="27">
        <f>IF(ISBLANK(data!D30),"1-10    ",data!D30)</f>
        <v>4109</v>
      </c>
      <c r="F33" s="27">
        <f>IF(ISBLANK(data!E30),"1-10    ",data!E30)</f>
        <v>1100</v>
      </c>
      <c r="G33" s="27">
        <f>IF(ISBLANK(data!D4-data!E30),"1-10    ",data!D4-data!E30)</f>
        <v>329562</v>
      </c>
      <c r="H33" s="27">
        <f>IF(ISBLANK(data!F4),"1-10    ",data!F4)</f>
        <v>270</v>
      </c>
      <c r="I33" s="27">
        <f>IF(ISBLANK(data!G4),"1-10    ",data!G4)</f>
        <v>2870</v>
      </c>
      <c r="J33" s="28">
        <f t="shared" si="0"/>
        <v>387095</v>
      </c>
      <c r="K33" s="28">
        <f t="shared" si="1"/>
        <v>404414</v>
      </c>
      <c r="L33" s="16"/>
      <c r="M33" s="16"/>
    </row>
    <row r="34" spans="1:13" x14ac:dyDescent="0.25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25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25">
      <c r="A36" s="17" t="s">
        <v>56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25">
      <c r="A37" s="17" t="s">
        <v>51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25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25">
      <c r="A39" s="18" t="s">
        <v>38</v>
      </c>
      <c r="B39" s="19"/>
      <c r="C39" s="19"/>
      <c r="D39" s="19"/>
      <c r="E39" s="19"/>
      <c r="F39" s="19"/>
    </row>
    <row r="40" spans="1:13" x14ac:dyDescent="0.25">
      <c r="A40" s="18" t="str">
        <f>'header and footers'!A6:I6</f>
        <v>Report run date: Thursday, July 14, 2022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25">
      <c r="A41" s="18" t="str">
        <f>'header and footers'!A7:I7</f>
        <v>Data set: CM202207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11">
    <mergeCell ref="B8:C8"/>
    <mergeCell ref="D8:E8"/>
    <mergeCell ref="F8:G8"/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0000000-0001-0000-0200-000000000000}">
  <dimension ref="B1:G51"/>
  <sheetViews>
    <sheetView workbookViewId="0" rightToLeft="false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5" x14ac:dyDescent="0.25"/>
  <sheetData>
    <row spans="2:7" x14ac:dyDescent="0.25" outlineLevel="0" r="1">
      <c r="B1" t="s">
        <v>36</v>
      </c>
    </row>
    <row spans="2:7" x14ac:dyDescent="0.25" outlineLevel="0" r="3">
      <c r="B3" s="2" t="inlineStr">
        <is>
          <t>Stat0</t>
        </is>
      </c>
      <c r="C3" s="2" t="inlineStr">
        <is>
          <t>ES1</t>
        </is>
      </c>
      <c r="D3" s="2" t="inlineStr">
        <is>
          <t>Stat2</t>
        </is>
      </c>
      <c r="E3" s="2" t="inlineStr">
        <is>
          <t>TotCon</t>
        </is>
      </c>
      <c r="F3" s="2" t="inlineStr">
        <is>
          <t>Stat8</t>
        </is>
      </c>
      <c r="G3" s="2" t="inlineStr">
        <is>
          <t>StatU</t>
        </is>
      </c>
    </row>
    <row spans="2:7" x14ac:dyDescent="0.25" outlineLevel="0" r="4">
      <c r="B4" s="2">
        <v>22926</v>
      </c>
      <c r="C4" s="2">
        <v>50058</v>
      </c>
      <c r="D4" s="2">
        <v>339442</v>
      </c>
      <c r="E4" s="2">
        <v>417418</v>
      </c>
      <c r="F4" s="2">
        <v>240</v>
      </c>
      <c r="G4" s="2">
        <v>4992</v>
      </c>
    </row>
    <row spans="2:7" x14ac:dyDescent="0.25" outlineLevel="0" r="5">
      <c r="B5" s="2">
        <v>1903</v>
      </c>
      <c r="C5" s="2">
        <v>2168</v>
      </c>
      <c r="D5" s="2">
        <v>25462</v>
      </c>
      <c r="E5" s="2">
        <v>29705</v>
      </c>
      <c r="F5" s="2">
        <v>25</v>
      </c>
      <c r="G5" s="2">
        <v>172</v>
      </c>
    </row>
    <row spans="2:7" x14ac:dyDescent="0.25" outlineLevel="0" r="6">
      <c r="B6" s="2">
        <v>1424</v>
      </c>
      <c r="C6" s="2">
        <v>3695</v>
      </c>
      <c r="D6" s="2">
        <v>20890</v>
      </c>
      <c r="E6" s="2">
        <v>26162</v>
      </c>
      <c r="F6" s="2">
        <v>21</v>
      </c>
      <c r="G6" s="2">
        <v>153</v>
      </c>
    </row>
    <row spans="2:7" x14ac:dyDescent="0.25" outlineLevel="0" r="7">
      <c r="B7" s="2">
        <v>1644</v>
      </c>
      <c r="C7" s="2">
        <v>2303</v>
      </c>
      <c r="D7" s="2">
        <v>20847</v>
      </c>
      <c r="E7" s="2">
        <v>25057</v>
      </c>
      <c r="F7" s="2">
        <v>17</v>
      </c>
      <c r="G7" s="2">
        <v>263</v>
      </c>
    </row>
    <row spans="2:7" x14ac:dyDescent="0.25" outlineLevel="0" r="8">
      <c r="B8" s="2">
        <v>425</v>
      </c>
      <c r="C8" s="2">
        <v>1903</v>
      </c>
      <c r="D8" s="2">
        <v>11566</v>
      </c>
      <c r="E8" s="2">
        <v>13939</v>
      </c>
      <c r="F8" s="2"/>
      <c r="G8" s="2">
        <v>45</v>
      </c>
    </row>
    <row spans="2:7" x14ac:dyDescent="0.25" outlineLevel="0" r="9">
      <c r="B9" s="2">
        <v>487</v>
      </c>
      <c r="C9" s="2">
        <v>827</v>
      </c>
      <c r="D9" s="2">
        <v>7984</v>
      </c>
      <c r="E9" s="2">
        <v>9468</v>
      </c>
      <c r="F9" s="2">
        <v>13</v>
      </c>
      <c r="G9" s="2">
        <v>170</v>
      </c>
    </row>
    <row spans="2:7" x14ac:dyDescent="0.25" outlineLevel="0" r="10">
      <c r="B10" s="2">
        <v>511</v>
      </c>
      <c r="C10" s="2">
        <v>1233</v>
      </c>
      <c r="D10" s="2">
        <v>8538</v>
      </c>
      <c r="E10" s="2">
        <v>10309</v>
      </c>
      <c r="F10" s="2">
        <v>11</v>
      </c>
      <c r="G10" s="2">
        <v>27</v>
      </c>
    </row>
    <row spans="2:7" x14ac:dyDescent="0.25" outlineLevel="0" r="11">
      <c r="B11" s="2">
        <v>567</v>
      </c>
      <c r="C11" s="2">
        <v>1943</v>
      </c>
      <c r="D11" s="2">
        <v>14638</v>
      </c>
      <c r="E11" s="2">
        <v>17365</v>
      </c>
      <c r="F11" s="2"/>
      <c r="G11" s="2">
        <v>217</v>
      </c>
    </row>
    <row spans="2:7" x14ac:dyDescent="0.25" outlineLevel="0" r="12">
      <c r="B12" s="2">
        <v>6117</v>
      </c>
      <c r="C12" s="2">
        <v>3818</v>
      </c>
      <c r="D12" s="2">
        <v>36260</v>
      </c>
      <c r="E12" s="2">
        <v>46358</v>
      </c>
      <c r="F12" s="2">
        <v>15</v>
      </c>
      <c r="G12" s="2">
        <v>163</v>
      </c>
    </row>
    <row spans="2:7" x14ac:dyDescent="0.25" outlineLevel="0" r="13">
      <c r="B13" s="2">
        <v>616</v>
      </c>
      <c r="C13" s="2">
        <v>1680</v>
      </c>
      <c r="D13" s="2">
        <v>10261</v>
      </c>
      <c r="E13" s="2">
        <v>12659</v>
      </c>
      <c r="F13" s="2"/>
      <c r="G13" s="2">
        <v>102</v>
      </c>
    </row>
    <row spans="2:7" x14ac:dyDescent="0.25" outlineLevel="0" r="14">
      <c r="B14" s="2">
        <v>391</v>
      </c>
      <c r="C14" s="2">
        <v>1713</v>
      </c>
      <c r="D14" s="2">
        <v>9832</v>
      </c>
      <c r="E14" s="2">
        <v>12100</v>
      </c>
      <c r="F14" s="2"/>
      <c r="G14" s="2">
        <v>164</v>
      </c>
    </row>
    <row spans="2:7" x14ac:dyDescent="0.25" outlineLevel="0" r="15">
      <c r="B15" s="2">
        <v>681</v>
      </c>
      <c r="C15" s="2">
        <v>1192</v>
      </c>
      <c r="D15" s="2">
        <v>8372</v>
      </c>
      <c r="E15" s="2">
        <v>10369</v>
      </c>
      <c r="F15" s="2"/>
      <c r="G15" s="2">
        <v>124</v>
      </c>
    </row>
    <row spans="2:7" x14ac:dyDescent="0.25" outlineLevel="0" r="16">
      <c r="B16" s="2">
        <v>1560</v>
      </c>
      <c r="C16" s="2">
        <v>3909</v>
      </c>
      <c r="D16" s="2">
        <v>26610</v>
      </c>
      <c r="E16" s="2">
        <v>32607</v>
      </c>
      <c r="F16" s="2">
        <v>14</v>
      </c>
      <c r="G16" s="2">
        <v>528</v>
      </c>
    </row>
    <row spans="2:7" x14ac:dyDescent="0.25" outlineLevel="0" r="17">
      <c r="B17" s="2">
        <v>536</v>
      </c>
      <c r="C17" s="2">
        <v>3424</v>
      </c>
      <c r="D17" s="2">
        <v>20344</v>
      </c>
      <c r="E17" s="2">
        <v>24979</v>
      </c>
      <c r="F17" s="2"/>
      <c r="G17" s="2">
        <v>675</v>
      </c>
    </row>
    <row spans="2:7" x14ac:dyDescent="0.25" outlineLevel="0" r="18">
      <c r="B18" s="2">
        <v>351</v>
      </c>
      <c r="C18" s="2">
        <v>463</v>
      </c>
      <c r="D18" s="2">
        <v>3880</v>
      </c>
      <c r="E18" s="2">
        <v>4766</v>
      </c>
      <c r="F18" s="2"/>
      <c r="G18" s="2">
        <v>72</v>
      </c>
    </row>
    <row spans="2:7" x14ac:dyDescent="0.25" outlineLevel="0" r="19">
      <c r="B19" s="2">
        <v>601</v>
      </c>
      <c r="C19" s="2">
        <v>2670</v>
      </c>
      <c r="D19" s="2">
        <v>15557</v>
      </c>
      <c r="E19" s="2">
        <v>19226</v>
      </c>
      <c r="F19" s="2"/>
      <c r="G19" s="2">
        <v>398</v>
      </c>
    </row>
    <row spans="2:7" x14ac:dyDescent="0.25" outlineLevel="0" r="20">
      <c r="B20" s="2">
        <v>1047</v>
      </c>
      <c r="C20" s="2">
        <v>4829</v>
      </c>
      <c r="D20" s="2">
        <v>31920</v>
      </c>
      <c r="E20" s="2">
        <v>37908</v>
      </c>
      <c r="F20" s="2">
        <v>17</v>
      </c>
      <c r="G20" s="2">
        <v>112</v>
      </c>
    </row>
    <row spans="2:7" x14ac:dyDescent="0.25" outlineLevel="0" r="21">
      <c r="B21" s="2">
        <v>498</v>
      </c>
      <c r="C21" s="2">
        <v>2101</v>
      </c>
      <c r="D21" s="2">
        <v>12698</v>
      </c>
      <c r="E21" s="2">
        <v>15439</v>
      </c>
      <c r="F21" s="2"/>
      <c r="G21" s="2">
        <v>142</v>
      </c>
    </row>
    <row spans="2:7" x14ac:dyDescent="0.25" outlineLevel="0" r="22">
      <c r="B22" s="2">
        <v>1301</v>
      </c>
      <c r="C22" s="2">
        <v>3043</v>
      </c>
      <c r="D22" s="2">
        <v>16447</v>
      </c>
      <c r="E22" s="2">
        <v>21502</v>
      </c>
      <c r="F22" s="2">
        <v>24</v>
      </c>
      <c r="G22" s="2">
        <v>711</v>
      </c>
    </row>
    <row spans="2:7" x14ac:dyDescent="0.25" outlineLevel="0" r="23">
      <c r="B23" s="2">
        <v>790</v>
      </c>
      <c r="C23" s="2">
        <v>3157</v>
      </c>
      <c r="D23" s="2">
        <v>13949</v>
      </c>
      <c r="E23" s="2">
        <v>18085</v>
      </c>
      <c r="F23" s="2"/>
      <c r="G23" s="2">
        <v>189</v>
      </c>
    </row>
    <row spans="2:7" x14ac:dyDescent="0.25" outlineLevel="0" r="24">
      <c r="B24" s="2">
        <v>1039</v>
      </c>
      <c r="C24" s="2">
        <v>2571</v>
      </c>
      <c r="D24" s="2">
        <v>14834</v>
      </c>
      <c r="E24" s="2">
        <v>18809</v>
      </c>
      <c r="F24" s="2"/>
      <c r="G24" s="2">
        <v>365</v>
      </c>
    </row>
    <row spans="2:7" s="4" customFormat="1" x14ac:dyDescent="0.25" outlineLevel="0" r="25">
      <c r="B25" s="2">
        <v>437</v>
      </c>
      <c r="C25" s="2">
        <v>1416</v>
      </c>
      <c r="D25" s="2">
        <v>8553</v>
      </c>
      <c r="E25" s="2">
        <v>10606</v>
      </c>
      <c r="F25" s="2"/>
      <c r="G25" s="2">
        <v>200</v>
      </c>
    </row>
    <row r="26" spans="2:7" s="4" customFormat="1" x14ac:dyDescent="0.25"/>
    <row spans="2:7" x14ac:dyDescent="0.25" outlineLevel="0" r="29">
      <c r="B29" s="2" t="inlineStr">
        <is>
          <t>ES0</t>
        </is>
      </c>
      <c r="C29" s="2" t="inlineStr">
        <is>
          <t>ES1</t>
        </is>
      </c>
      <c r="D29" s="2" t="inlineStr">
        <is>
          <t>ES1b</t>
        </is>
      </c>
      <c r="E29" s="2" t="inlineStr">
        <is>
          <t>ES2</t>
        </is>
      </c>
      <c r="F29" s="2" t="inlineStr">
        <is>
          <t>TotES</t>
        </is>
      </c>
      <c r="G29" s="2"/>
    </row>
    <row spans="2:7" x14ac:dyDescent="0.25" outlineLevel="0" r="30">
      <c r="B30" s="2">
        <v>10369</v>
      </c>
      <c r="C30" s="2">
        <v>50058</v>
      </c>
      <c r="D30" s="2">
        <v>5964</v>
      </c>
      <c r="E30" s="2">
        <v>960</v>
      </c>
      <c r="F30" s="2">
        <v>67360</v>
      </c>
      <c r="G30" s="2"/>
    </row>
    <row spans="2:7" x14ac:dyDescent="0.25" outlineLevel="0" r="31">
      <c r="B31" s="2">
        <v>773</v>
      </c>
      <c r="C31" s="2">
        <v>2168</v>
      </c>
      <c r="D31" s="2">
        <v>319</v>
      </c>
      <c r="E31" s="2">
        <v>92</v>
      </c>
      <c r="F31" s="2">
        <v>3352</v>
      </c>
      <c r="G31" s="2"/>
    </row>
    <row spans="2:7" x14ac:dyDescent="0.25" outlineLevel="0" r="32">
      <c r="B32" s="2">
        <v>578</v>
      </c>
      <c r="C32" s="2">
        <v>3695</v>
      </c>
      <c r="D32" s="2">
        <v>330</v>
      </c>
      <c r="E32" s="2">
        <v>39</v>
      </c>
      <c r="F32" s="2">
        <v>4642</v>
      </c>
      <c r="G32" s="2"/>
    </row>
    <row spans="2:7" x14ac:dyDescent="0.25" outlineLevel="0" r="33">
      <c r="B33" s="2">
        <v>679</v>
      </c>
      <c r="C33" s="2">
        <v>2303</v>
      </c>
      <c r="D33" s="2">
        <v>284</v>
      </c>
      <c r="E33" s="2">
        <v>14</v>
      </c>
      <c r="F33" s="2">
        <v>3280</v>
      </c>
      <c r="G33" s="2"/>
    </row>
    <row spans="2:7" x14ac:dyDescent="0.25" outlineLevel="0" r="34">
      <c r="B34" s="2">
        <v>159</v>
      </c>
      <c r="C34" s="2">
        <v>1903</v>
      </c>
      <c r="D34" s="2">
        <v>470</v>
      </c>
      <c r="E34" s="2">
        <v>19</v>
      </c>
      <c r="F34" s="2">
        <v>2551</v>
      </c>
      <c r="G34" s="2"/>
    </row>
    <row spans="2:7" x14ac:dyDescent="0.25" outlineLevel="0" r="35">
      <c r="B35" s="2">
        <v>95</v>
      </c>
      <c r="C35" s="2">
        <v>827</v>
      </c>
      <c r="D35" s="2">
        <v>31</v>
      </c>
      <c r="E35" s="2">
        <v>33</v>
      </c>
      <c r="F35" s="2">
        <v>986</v>
      </c>
      <c r="G35" s="2"/>
    </row>
    <row spans="2:7" x14ac:dyDescent="0.25" outlineLevel="0" r="36">
      <c r="B36" s="2">
        <v>252</v>
      </c>
      <c r="C36" s="2">
        <v>1233</v>
      </c>
      <c r="D36" s="2">
        <v>51</v>
      </c>
      <c r="E36" s="2"/>
      <c r="F36" s="2">
        <v>1540</v>
      </c>
      <c r="G36" s="2"/>
    </row>
    <row spans="2:7" x14ac:dyDescent="0.25" outlineLevel="0" r="37">
      <c r="B37" s="2">
        <v>170</v>
      </c>
      <c r="C37" s="2">
        <v>1943</v>
      </c>
      <c r="D37" s="2">
        <v>89</v>
      </c>
      <c r="E37" s="2"/>
      <c r="F37" s="2">
        <v>2210</v>
      </c>
      <c r="G37" s="2"/>
    </row>
    <row spans="2:7" x14ac:dyDescent="0.25" outlineLevel="0" r="38">
      <c r="B38" s="2">
        <v>3605</v>
      </c>
      <c r="C38" s="2">
        <v>3818</v>
      </c>
      <c r="D38" s="2">
        <v>2169</v>
      </c>
      <c r="E38" s="2"/>
      <c r="F38" s="2">
        <v>9600</v>
      </c>
      <c r="G38" s="2"/>
    </row>
    <row spans="2:7" x14ac:dyDescent="0.25" outlineLevel="0" r="39">
      <c r="B39" s="2">
        <v>109</v>
      </c>
      <c r="C39" s="2">
        <v>1680</v>
      </c>
      <c r="D39" s="2">
        <v>137</v>
      </c>
      <c r="E39" s="2">
        <v>30</v>
      </c>
      <c r="F39" s="2">
        <v>1956</v>
      </c>
      <c r="G39" s="2"/>
    </row>
    <row spans="2:7" x14ac:dyDescent="0.25" outlineLevel="0" r="40">
      <c r="B40" s="2">
        <v>171</v>
      </c>
      <c r="C40" s="2">
        <v>1713</v>
      </c>
      <c r="D40" s="2">
        <v>201</v>
      </c>
      <c r="E40" s="2">
        <v>24</v>
      </c>
      <c r="F40" s="2">
        <v>2109</v>
      </c>
      <c r="G40" s="2"/>
    </row>
    <row spans="2:7" x14ac:dyDescent="0.25" outlineLevel="0" r="41">
      <c r="B41" s="2">
        <v>386</v>
      </c>
      <c r="C41" s="2">
        <v>1192</v>
      </c>
      <c r="D41" s="2">
        <v>70</v>
      </c>
      <c r="E41" s="2"/>
      <c r="F41" s="2">
        <v>1650</v>
      </c>
      <c r="G41" s="2"/>
    </row>
    <row spans="2:7" x14ac:dyDescent="0.25" outlineLevel="0" r="42">
      <c r="B42" s="2">
        <v>626</v>
      </c>
      <c r="C42" s="2">
        <v>3909</v>
      </c>
      <c r="D42" s="2">
        <v>143</v>
      </c>
      <c r="E42" s="2">
        <v>197</v>
      </c>
      <c r="F42" s="2">
        <v>4875</v>
      </c>
      <c r="G42" s="2"/>
    </row>
    <row spans="2:7" x14ac:dyDescent="0.25" outlineLevel="0" r="43">
      <c r="B43" s="2">
        <v>287</v>
      </c>
      <c r="C43" s="2">
        <v>3424</v>
      </c>
      <c r="D43" s="2">
        <v>37</v>
      </c>
      <c r="E43" s="2"/>
      <c r="F43" s="2">
        <v>3760</v>
      </c>
      <c r="G43" s="2"/>
    </row>
    <row spans="2:7" x14ac:dyDescent="0.25" outlineLevel="0" r="44">
      <c r="B44" s="2">
        <v>116</v>
      </c>
      <c r="C44" s="2">
        <v>463</v>
      </c>
      <c r="D44" s="2">
        <v>43</v>
      </c>
      <c r="E44" s="2"/>
      <c r="F44" s="2">
        <v>620</v>
      </c>
      <c r="G44" s="2"/>
    </row>
    <row spans="2:7" x14ac:dyDescent="0.25" outlineLevel="0" r="45">
      <c r="B45" s="2">
        <v>396</v>
      </c>
      <c r="C45" s="2">
        <v>2670</v>
      </c>
      <c r="D45" s="2">
        <v>114</v>
      </c>
      <c r="E45" s="2"/>
      <c r="F45" s="2">
        <v>3190</v>
      </c>
      <c r="G45" s="2"/>
    </row>
    <row spans="2:7" x14ac:dyDescent="0.25" outlineLevel="0" r="46">
      <c r="B46" s="2">
        <v>328</v>
      </c>
      <c r="C46" s="2">
        <v>4829</v>
      </c>
      <c r="D46" s="2">
        <v>420</v>
      </c>
      <c r="E46" s="2">
        <v>320</v>
      </c>
      <c r="F46" s="2">
        <v>5897</v>
      </c>
      <c r="G46" s="2"/>
    </row>
    <row spans="2:7" x14ac:dyDescent="0.25" outlineLevel="0" r="47">
      <c r="B47" s="2">
        <v>201</v>
      </c>
      <c r="C47" s="2">
        <v>2101</v>
      </c>
      <c r="D47" s="2">
        <v>209</v>
      </c>
      <c r="E47" s="2">
        <v>48</v>
      </c>
      <c r="F47" s="2">
        <v>2559</v>
      </c>
      <c r="G47" s="2"/>
    </row>
    <row spans="2:7" x14ac:dyDescent="0.25" outlineLevel="0" r="48">
      <c r="B48" s="2">
        <v>341</v>
      </c>
      <c r="C48" s="2">
        <v>3043</v>
      </c>
      <c r="D48" s="2">
        <v>499</v>
      </c>
      <c r="E48" s="2">
        <v>85</v>
      </c>
      <c r="F48" s="2">
        <v>3968</v>
      </c>
      <c r="G48" s="2"/>
    </row>
    <row spans="2:7" x14ac:dyDescent="0.25" outlineLevel="0" r="49">
      <c r="B49" s="2">
        <v>505</v>
      </c>
      <c r="C49" s="2">
        <v>3157</v>
      </c>
      <c r="D49" s="2">
        <v>92</v>
      </c>
      <c r="E49" s="2">
        <v>17</v>
      </c>
      <c r="F49" s="2">
        <v>3771</v>
      </c>
      <c r="G49" s="2"/>
    </row>
    <row spans="2:7" x14ac:dyDescent="0.25" outlineLevel="0" r="50">
      <c r="B50" s="2">
        <v>429</v>
      </c>
      <c r="C50" s="2">
        <v>2571</v>
      </c>
      <c r="D50" s="2">
        <v>224</v>
      </c>
      <c r="E50" s="2"/>
      <c r="F50" s="2">
        <v>3230</v>
      </c>
      <c r="G50" s="2"/>
    </row>
    <row spans="2:7" x14ac:dyDescent="0.25" outlineLevel="0" r="51">
      <c r="B51" s="2">
        <v>163</v>
      </c>
      <c r="C51" s="2">
        <v>1416</v>
      </c>
      <c r="D51" s="2">
        <v>32</v>
      </c>
      <c r="E51" s="2">
        <v>16</v>
      </c>
      <c r="F51" s="2">
        <v>1627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0000000-0001-0000-0300-000000000000}">
  <dimension ref="A1:I10"/>
  <sheetViews>
    <sheetView workbookViewId="0" rightToLeft="false">
      <selection activeCell="A7" sqref="A7"/>
    </sheetView>
  </sheetViews>
  <sheetFormatPr defaultRowHeight="15" x14ac:dyDescent="0.25"/>
  <cols>
    <col min="1" max="1" width="143.42578125" bestFit="1" customWidth="1"/>
  </cols>
  <sheetData>
    <row spans="1:9" x14ac:dyDescent="0.25" outlineLevel="0" r="1">
      <c r="A1" t="inlineStr">
        <is>
          <t>Header</t>
        </is>
      </c>
    </row>
    <row spans="1:9" x14ac:dyDescent="0.25" outlineLevel="0" r="2">
      <c r="A2" s="5" t="inlineStr">
        <is>
          <t>January 2023</t>
        </is>
      </c>
      <c r="B2" s="1"/>
      <c r="C2" s="1"/>
      <c r="D2" s="1"/>
      <c r="E2" s="1"/>
      <c r="F2" s="1"/>
      <c r="G2" s="1"/>
      <c r="H2" s="1"/>
      <c r="I2" s="1"/>
    </row>
    <row spans="1:9" x14ac:dyDescent="0.25" outlineLevel="0" r="5">
      <c r="A5" t="inlineStr">
        <is>
          <t>Footnote</t>
        </is>
      </c>
    </row>
    <row spans="1:9" x14ac:dyDescent="0.25" outlineLevel="0" r="6">
      <c r="A6" s="3" t="inlineStr">
        <is>
          <t>Report run date: Friday, February 3, 2023</t>
        </is>
      </c>
      <c r="B6" s="3"/>
      <c r="C6" s="3"/>
      <c r="D6" s="3"/>
      <c r="E6" s="3"/>
      <c r="F6" s="3"/>
      <c r="G6" s="3"/>
      <c r="H6" s="3"/>
      <c r="I6" s="3"/>
    </row>
    <row spans="1:9" x14ac:dyDescent="0.25" outlineLevel="0" r="7">
      <c r="A7" s="3" t="inlineStr">
        <is>
          <t>Data set: CM202302                                                         Department of Developmental Services</t>
        </is>
      </c>
      <c r="B7" s="3"/>
      <c r="C7" s="3"/>
      <c r="D7" s="3"/>
      <c r="E7" s="3"/>
      <c r="F7" s="3"/>
      <c r="G7" s="3"/>
      <c r="H7" s="3"/>
      <c r="I7" s="3"/>
    </row>
    <row spans="1:9" x14ac:dyDescent="0.25" outlineLevel="0" r="8">
      <c r="A8" s="3"/>
      <c r="B8" s="3"/>
      <c r="C8" s="3"/>
      <c r="D8" s="3"/>
      <c r="E8" s="3"/>
      <c r="F8" s="3"/>
      <c r="G8" s="3"/>
      <c r="H8" s="3"/>
      <c r="I8" s="3"/>
    </row>
    <row spans="1:9" x14ac:dyDescent="0.25" outlineLevel="0" r="9">
      <c r="B9" s="3"/>
      <c r="C9" s="3"/>
      <c r="D9" s="3"/>
      <c r="E9" s="3"/>
      <c r="F9" s="3"/>
      <c r="G9" s="3"/>
      <c r="H9" s="3"/>
      <c r="I9" s="3"/>
    </row>
    <row spans="1:9" x14ac:dyDescent="0.25" outlineLevel="0" r="10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Dep.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Dep. of Developmental Services</dc:creator>
  <cp:keywords>Consumer Caseload Report</cp:keywords>
  <cp:lastModifiedBy>An, Dong@DDS</cp:lastModifiedBy>
  <cp:lastPrinted>2018-04-30T17:44:41Z</cp:lastPrinted>
  <dcterms:created xsi:type="dcterms:W3CDTF">2014-10-13T18:07:12Z</dcterms:created>
  <dcterms:modified xsi:type="dcterms:W3CDTF">2023-02-03T21:39:23Z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