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O_Enterprise Data Operations\Monthly Processes\Scheduled\Data\Caseload\Caseload 2026\"/>
    </mc:Choice>
  </mc:AlternateContent>
  <xr:revisionPtr revIDLastSave="0" documentId="13_ncr:1_{83291234-6838-4AC4-B28C-9381EEFE109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aseload" sheetId="7" r:id="rId1"/>
    <sheet name="data" sheetId="4" state="hidden" r:id="rId2"/>
    <sheet name="header and footers" sheetId="3" state="hidden" r:id="rId3"/>
  </sheets>
  <definedNames>
    <definedName name="Caseload">data!$B$3:$G$25</definedName>
    <definedName name="ES">data!$B$29:$F$51</definedName>
    <definedName name="Footnote">'header and footers'!$A$5:$A$7</definedName>
    <definedName name="Header">'header and footers'!$A$1:$A$2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11" i="7"/>
  <c r="G33" i="7"/>
  <c r="C33" i="7"/>
  <c r="J11" i="7" l="1"/>
  <c r="K11" i="7"/>
  <c r="A41" i="7" l="1"/>
  <c r="A40" i="7"/>
  <c r="I33" i="7"/>
  <c r="H33" i="7"/>
  <c r="F33" i="7"/>
  <c r="E33" i="7"/>
  <c r="D33" i="7"/>
  <c r="B33" i="7"/>
  <c r="K33" i="7" s="1"/>
  <c r="I31" i="7"/>
  <c r="J31" i="7"/>
  <c r="K31" i="7"/>
  <c r="I30" i="7"/>
  <c r="J30" i="7" s="1"/>
  <c r="I29" i="7"/>
  <c r="K29" i="7" s="1"/>
  <c r="J29" i="7"/>
  <c r="I28" i="7"/>
  <c r="J28" i="7"/>
  <c r="K28" i="7"/>
  <c r="I27" i="7"/>
  <c r="J27" i="7" s="1"/>
  <c r="I26" i="7"/>
  <c r="J26" i="7" s="1"/>
  <c r="I25" i="7"/>
  <c r="K25" i="7" s="1"/>
  <c r="J25" i="7"/>
  <c r="I24" i="7"/>
  <c r="J24" i="7"/>
  <c r="K24" i="7"/>
  <c r="I23" i="7"/>
  <c r="J23" i="7"/>
  <c r="K23" i="7"/>
  <c r="I22" i="7"/>
  <c r="J22" i="7" s="1"/>
  <c r="I21" i="7"/>
  <c r="K21" i="7" s="1"/>
  <c r="J21" i="7"/>
  <c r="I20" i="7"/>
  <c r="J20" i="7"/>
  <c r="K20" i="7"/>
  <c r="I19" i="7"/>
  <c r="J19" i="7"/>
  <c r="K19" i="7"/>
  <c r="I18" i="7"/>
  <c r="J18" i="7" s="1"/>
  <c r="I17" i="7"/>
  <c r="K17" i="7" s="1"/>
  <c r="J17" i="7"/>
  <c r="I16" i="7"/>
  <c r="J16" i="7"/>
  <c r="K16" i="7"/>
  <c r="I15" i="7"/>
  <c r="J15" i="7" s="1"/>
  <c r="I14" i="7"/>
  <c r="J14" i="7" s="1"/>
  <c r="I13" i="7"/>
  <c r="K13" i="7" s="1"/>
  <c r="J13" i="7"/>
  <c r="I12" i="7"/>
  <c r="J12" i="7"/>
  <c r="K12" i="7"/>
  <c r="A3" i="7"/>
  <c r="K27" i="7" l="1"/>
  <c r="K15" i="7"/>
  <c r="K14" i="7"/>
  <c r="K18" i="7"/>
  <c r="K22" i="7"/>
  <c r="K26" i="7"/>
  <c r="K30" i="7"/>
  <c r="J33" i="7"/>
</calcChain>
</file>

<file path=xl/sharedStrings.xml><?xml version="1.0" encoding="utf-8"?>
<sst xmlns="http://schemas.openxmlformats.org/spreadsheetml/2006/main" count="74" uniqueCount="67">
  <si>
    <t xml:space="preserve">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</si>
  <si>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</t>
  </si>
  <si>
    <t>Alta California</t>
  </si>
  <si>
    <t>Central Valley</t>
  </si>
  <si>
    <t>East Bay</t>
  </si>
  <si>
    <t>Eastern LA</t>
  </si>
  <si>
    <t>Far Northern</t>
  </si>
  <si>
    <t>Golden Gate</t>
  </si>
  <si>
    <t>Harbor</t>
  </si>
  <si>
    <t>Inland</t>
  </si>
  <si>
    <t>Kern</t>
  </si>
  <si>
    <t>Lanterman</t>
  </si>
  <si>
    <t>North Bay</t>
  </si>
  <si>
    <t>North LA</t>
  </si>
  <si>
    <t>Orange County</t>
  </si>
  <si>
    <t>Redwood Coast</t>
  </si>
  <si>
    <t>San Andreas</t>
  </si>
  <si>
    <t>San Diego</t>
  </si>
  <si>
    <t>South Central</t>
  </si>
  <si>
    <t>Tri Counties</t>
  </si>
  <si>
    <t>Valley Mountain</t>
  </si>
  <si>
    <t>Westside</t>
  </si>
  <si>
    <t>Totals:</t>
  </si>
  <si>
    <t>Regional Center</t>
  </si>
  <si>
    <t>(Status 8)</t>
  </si>
  <si>
    <t>Header</t>
  </si>
  <si>
    <t>Footnote</t>
  </si>
  <si>
    <t>Stat0</t>
  </si>
  <si>
    <t>ES1</t>
  </si>
  <si>
    <t>Stat2</t>
  </si>
  <si>
    <t>Stat8</t>
  </si>
  <si>
    <t>TotCon</t>
  </si>
  <si>
    <t>ES0</t>
  </si>
  <si>
    <t>ES1b</t>
  </si>
  <si>
    <t>ES2</t>
  </si>
  <si>
    <t>TotES</t>
  </si>
  <si>
    <t>data ranges loaded from SAS</t>
  </si>
  <si>
    <t>*Cells with 1-10 consumers replaced by "1-10" to maintain confidentiality</t>
  </si>
  <si>
    <t>Provisional</t>
  </si>
  <si>
    <t>Eligibility</t>
  </si>
  <si>
    <t>(Status U)</t>
  </si>
  <si>
    <t>StatU</t>
  </si>
  <si>
    <t>&lt;36 Months</t>
  </si>
  <si>
    <t>36+ Months</t>
  </si>
  <si>
    <t>=========(Status 2)=========</t>
  </si>
  <si>
    <t>======Active Consumers======</t>
  </si>
  <si>
    <t>State</t>
  </si>
  <si>
    <t>Operated</t>
  </si>
  <si>
    <t>Monthly Consumer Caseload</t>
  </si>
  <si>
    <t>Regional Center Caseloads by Status</t>
  </si>
  <si>
    <t>"State Operated" includes individuals in Porterville Developmental Center and Canyon Springs Community Facility, excluding STAR homes.</t>
  </si>
  <si>
    <t>(0, 1, 2, 8, U)</t>
  </si>
  <si>
    <t>(1, 2, 8, U)</t>
  </si>
  <si>
    <t>This report is de-identified for public release</t>
  </si>
  <si>
    <t>TOTAL</t>
  </si>
  <si>
    <t>CONSUMERS</t>
  </si>
  <si>
    <t>TOTAL CONSUMERS</t>
  </si>
  <si>
    <t>PLUS INTAKE</t>
  </si>
  <si>
    <t>=========(Status 1)=========</t>
  </si>
  <si>
    <t>=========(Status 0)=========</t>
  </si>
  <si>
    <t>====Diagnosis &amp; Evaluation====</t>
  </si>
  <si>
    <t>=========Early Start=========</t>
  </si>
  <si>
    <t>San Gabriel Pomona</t>
  </si>
  <si>
    <t>*Consumer Totals in Column J and K are calculated by rounding redacted cells to the nearest tens place</t>
  </si>
  <si>
    <t>July 2026</t>
  </si>
  <si>
    <t>Report run date: Monday, August 10, 2026</t>
  </si>
  <si>
    <t>Data set: CM202608                                                         Department of Developmental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</si>
</sst>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______);\(#,##0\)"/>
    <numFmt numFmtId="165" formatCode="#,##0________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Courier New"/>
      <family val="3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/>
    </xf>
    <xf numFmtId="165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3" fillId="4" borderId="0" xfId="0" applyFont="1" applyFill="1"/>
    <xf numFmtId="0" fontId="2" fillId="4" borderId="0" xfId="0" applyFont="1" applyFill="1"/>
    <xf numFmtId="4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quotePrefix="1" applyFont="1" applyFill="1"/>
    <xf numFmtId="3" fontId="2" fillId="4" borderId="0" xfId="0" applyNumberFormat="1" applyFont="1" applyFill="1"/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6" fillId="4" borderId="0" xfId="0" applyFont="1" applyFill="1"/>
    <xf numFmtId="3" fontId="4" fillId="0" borderId="0" xfId="0" applyNumberFormat="1" applyFont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 indent="5"/>
    </xf>
    <xf numFmtId="3" fontId="2" fillId="3" borderId="0" xfId="0" applyNumberFormat="1" applyFont="1" applyFill="1" applyAlignment="1">
      <alignment horizontal="right" indent="5"/>
    </xf>
    <xf numFmtId="3" fontId="5" fillId="0" borderId="0" xfId="0" applyNumberFormat="1" applyFont="1" applyAlignment="1">
      <alignment horizontal="right" indent="5"/>
    </xf>
    <xf numFmtId="3" fontId="5" fillId="4" borderId="0" xfId="0" applyNumberFormat="1" applyFont="1" applyFill="1" applyAlignment="1">
      <alignment horizontal="right" indent="5"/>
    </xf>
    <xf numFmtId="3" fontId="2" fillId="4" borderId="0" xfId="0" applyNumberFormat="1" applyFont="1" applyFill="1" applyAlignment="1">
      <alignment horizontal="right" indent="5"/>
    </xf>
    <xf numFmtId="4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FFF4-FF74-4978-B037-11528D8338BB}">
  <sheetPr>
    <pageSetUpPr fitToPage="1"/>
  </sheetPr>
  <dimension ref="A1:M41"/>
  <sheetViews>
    <sheetView showGridLines="0" tabSelected="1" workbookViewId="0">
      <selection activeCell="F8" sqref="F8:G8"/>
    </sheetView>
  </sheetViews>
  <sheetFormatPr defaultColWidth="9.140625" defaultRowHeight="15" x14ac:dyDescent="0.25"/>
  <cols>
    <col min="1" max="1" width="20.7109375" style="10" customWidth="1"/>
    <col min="2" max="2" width="15" style="10" customWidth="1"/>
    <col min="3" max="3" width="17.140625" style="10" customWidth="1"/>
    <col min="4" max="10" width="18.7109375" style="10" customWidth="1"/>
    <col min="11" max="11" width="18.42578125" style="10" bestFit="1" customWidth="1"/>
    <col min="12" max="13" width="12.140625" style="10" customWidth="1"/>
    <col min="14" max="16384" width="9.140625" style="10"/>
  </cols>
  <sheetData>
    <row r="1" spans="1:13" x14ac:dyDescent="0.25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9"/>
      <c r="M1" s="9"/>
    </row>
    <row r="2" spans="1:13" x14ac:dyDescent="0.25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9"/>
      <c r="M2" s="9"/>
    </row>
    <row r="3" spans="1:13" x14ac:dyDescent="0.25">
      <c r="A3" s="27" t="str">
        <f>'header and footers'!A2</f>
        <v>July 2026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9"/>
      <c r="M3" s="9"/>
    </row>
    <row r="4" spans="1:13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1"/>
      <c r="M4" s="11"/>
    </row>
    <row r="5" spans="1:13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11"/>
      <c r="M5" s="11"/>
    </row>
    <row r="6" spans="1:13" x14ac:dyDescent="0.25">
      <c r="A6" s="6" t="s">
        <v>23</v>
      </c>
      <c r="B6" s="26" t="s">
        <v>60</v>
      </c>
      <c r="C6" s="26"/>
      <c r="D6" s="26" t="s">
        <v>61</v>
      </c>
      <c r="E6" s="26"/>
      <c r="F6" s="26" t="s">
        <v>45</v>
      </c>
      <c r="G6" s="26"/>
      <c r="H6" s="12" t="s">
        <v>46</v>
      </c>
      <c r="I6" s="12" t="s">
        <v>38</v>
      </c>
      <c r="J6" s="12" t="s">
        <v>54</v>
      </c>
      <c r="K6" s="12" t="s">
        <v>56</v>
      </c>
    </row>
    <row r="7" spans="1:13" x14ac:dyDescent="0.25">
      <c r="A7" s="9"/>
      <c r="B7" s="13" t="s">
        <v>42</v>
      </c>
      <c r="C7" s="12" t="s">
        <v>43</v>
      </c>
      <c r="D7" s="12" t="s">
        <v>42</v>
      </c>
      <c r="E7" s="12" t="s">
        <v>43</v>
      </c>
      <c r="F7" s="12" t="s">
        <v>42</v>
      </c>
      <c r="G7" s="12" t="s">
        <v>43</v>
      </c>
      <c r="H7" s="12" t="s">
        <v>47</v>
      </c>
      <c r="I7" s="12" t="s">
        <v>39</v>
      </c>
      <c r="J7" s="12" t="s">
        <v>55</v>
      </c>
      <c r="K7" s="12" t="s">
        <v>57</v>
      </c>
    </row>
    <row r="8" spans="1:13" x14ac:dyDescent="0.25">
      <c r="A8" s="9"/>
      <c r="B8" s="12" t="s">
        <v>59</v>
      </c>
      <c r="C8" s="12"/>
      <c r="D8" s="12" t="s">
        <v>58</v>
      </c>
      <c r="E8" s="12"/>
      <c r="F8" s="12" t="s">
        <v>44</v>
      </c>
      <c r="G8" s="12"/>
      <c r="H8" s="12" t="s">
        <v>24</v>
      </c>
      <c r="I8" s="12" t="s">
        <v>40</v>
      </c>
      <c r="J8" s="12" t="s">
        <v>52</v>
      </c>
      <c r="K8" s="12" t="s">
        <v>51</v>
      </c>
    </row>
    <row r="9" spans="1:13" x14ac:dyDescent="0.25">
      <c r="A9" s="9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9" t="s">
        <v>1</v>
      </c>
      <c r="B10" s="11"/>
      <c r="C10" s="11"/>
      <c r="D10" s="14"/>
      <c r="E10" s="11"/>
      <c r="F10" s="11"/>
      <c r="G10" s="11"/>
      <c r="H10" s="11"/>
      <c r="I10" s="11"/>
      <c r="J10" s="11"/>
      <c r="K10" s="11"/>
      <c r="L10" s="11"/>
      <c r="M10" s="11"/>
    </row>
    <row r="11" spans="1:13" x14ac:dyDescent="0.25">
      <c r="A11" s="5" t="s">
        <v>2</v>
      </c>
      <c r="B11" s="21">
        <f>IF(ISBLANK(data!B31),"1-10",data!B31)</f>
        <v>348</v>
      </c>
      <c r="C11" s="21">
        <f>IF(ISBLANK(data!B5-data!B31),"1-10",data!B5-data!B31)</f>
        <v>2247</v>
      </c>
      <c r="D11" s="21">
        <f>IF(ISBLANK(data!C31),"1-10",data!C31)</f>
        <v>2257</v>
      </c>
      <c r="E11" s="21">
        <f>IF(ISBLANK(data!D31),"1-10",data!D31)</f>
        <v>59</v>
      </c>
      <c r="F11" s="21">
        <f>IF(ISBLANK(data!E31),"1-10",data!E31)</f>
        <v>149</v>
      </c>
      <c r="G11" s="21">
        <f>IF(ISBLANK(data!D5-data!E31),"1-10",data!D5-data!E31)</f>
        <v>32042</v>
      </c>
      <c r="H11" s="21">
        <f>IF(ISBLANK(data!F5),"1-10",data!F5)</f>
        <v>14</v>
      </c>
      <c r="I11" s="21">
        <f>IF(ISBLANK(data!G5),"1-10",data!G5)</f>
        <v>1071</v>
      </c>
      <c r="J11" s="22">
        <f>SUM(D11:I11)</f>
        <v>35592</v>
      </c>
      <c r="K11" s="22">
        <f>SUM(B11:I11)</f>
        <v>38187</v>
      </c>
      <c r="L11" s="19"/>
      <c r="M11" s="15"/>
    </row>
    <row r="12" spans="1:13" x14ac:dyDescent="0.25">
      <c r="A12" s="6" t="s">
        <v>3</v>
      </c>
      <c r="B12" s="23">
        <f>IF(ISBLANK(data!B32),"1-10",data!B32)</f>
        <v>480</v>
      </c>
      <c r="C12" s="23">
        <f>IF(ISBLANK(data!B6-data!B32),"1-10",data!B6-data!B32)</f>
        <v>2146</v>
      </c>
      <c r="D12" s="23">
        <f>IF(ISBLANK(data!C32),"1-10",data!C32)</f>
        <v>4197</v>
      </c>
      <c r="E12" s="23">
        <f>IF(ISBLANK(data!D32),"1-10",data!D32)</f>
        <v>489</v>
      </c>
      <c r="F12" s="23">
        <f>IF(ISBLANK(data!E32),"1-10",data!E32)</f>
        <v>66</v>
      </c>
      <c r="G12" s="23">
        <f>IF(ISBLANK(data!D6-data!E32),"1-10",data!D6-data!E32)</f>
        <v>29550</v>
      </c>
      <c r="H12" s="23">
        <f>IF(ISBLANK(data!F6),"1-10",data!F6)</f>
        <v>11</v>
      </c>
      <c r="I12" s="24">
        <f>IF(ISBLANK(data!G6),"1-10    ",data!G6)</f>
        <v>594</v>
      </c>
      <c r="J12" s="25">
        <f t="shared" ref="J12:J33" si="0">SUM(D12:I12)</f>
        <v>34907</v>
      </c>
      <c r="K12" s="25">
        <f t="shared" ref="K12:K33" si="1">SUM(B12:I12)</f>
        <v>37533</v>
      </c>
      <c r="L12" s="15"/>
      <c r="M12" s="15"/>
    </row>
    <row r="13" spans="1:13" x14ac:dyDescent="0.25">
      <c r="A13" s="5" t="s">
        <v>4</v>
      </c>
      <c r="B13" s="21">
        <f>IF(ISBLANK(data!B33),"1-10",data!B33)</f>
        <v>531</v>
      </c>
      <c r="C13" s="21">
        <f>IF(ISBLANK(data!B7-data!B33),"1-10",data!B7-data!B33)</f>
        <v>1727</v>
      </c>
      <c r="D13" s="21">
        <f>IF(ISBLANK(data!C33),"1-10",data!C33)</f>
        <v>2644</v>
      </c>
      <c r="E13" s="21">
        <f>IF(ISBLANK(data!D33),"1-10",data!D33)</f>
        <v>696</v>
      </c>
      <c r="F13" s="21">
        <f>IF(ISBLANK(data!E33),"1-10",data!E33)</f>
        <v>13</v>
      </c>
      <c r="G13" s="21">
        <f>IF(ISBLANK(data!D7-data!E33),"1-10",data!D7-data!E33)</f>
        <v>26189</v>
      </c>
      <c r="H13" s="21" t="str">
        <f>IF(ISBLANK(data!F7),"1-10",data!F7)</f>
        <v>1-10</v>
      </c>
      <c r="I13" s="21">
        <f>IF(ISBLANK(data!G7),"1-10    ",data!G7)</f>
        <v>524</v>
      </c>
      <c r="J13" s="22">
        <f t="shared" si="0"/>
        <v>30066</v>
      </c>
      <c r="K13" s="22">
        <f t="shared" si="1"/>
        <v>32324</v>
      </c>
      <c r="L13" s="15"/>
      <c r="M13" s="15"/>
    </row>
    <row r="14" spans="1:13" x14ac:dyDescent="0.25">
      <c r="A14" s="6" t="s">
        <v>5</v>
      </c>
      <c r="B14" s="23">
        <f>IF(ISBLANK(data!B34),"1-10",data!B34)</f>
        <v>154</v>
      </c>
      <c r="C14" s="23">
        <f>IF(ISBLANK(data!B8-data!B34),"1-10",data!B8-data!B34)</f>
        <v>294</v>
      </c>
      <c r="D14" s="23">
        <f>IF(ISBLANK(data!C34),"1-10",data!C34)</f>
        <v>1904</v>
      </c>
      <c r="E14" s="23">
        <f>IF(ISBLANK(data!D34),"1-10",data!D34)</f>
        <v>154</v>
      </c>
      <c r="F14" s="23">
        <f>IF(ISBLANK(data!E34),"1-10",data!E34)</f>
        <v>19</v>
      </c>
      <c r="G14" s="23">
        <f>IF(ISBLANK(data!D8-data!E34),"1-10",data!D8-data!E34)</f>
        <v>14290</v>
      </c>
      <c r="H14" s="23" t="str">
        <f>IF(ISBLANK(data!F8),"1-10",data!F8)</f>
        <v>1-10</v>
      </c>
      <c r="I14" s="24">
        <f>IF(ISBLANK(data!G8),"1-10    ",data!G8)</f>
        <v>202</v>
      </c>
      <c r="J14" s="25">
        <f t="shared" si="0"/>
        <v>16569</v>
      </c>
      <c r="K14" s="25">
        <f t="shared" si="1"/>
        <v>17017</v>
      </c>
      <c r="L14" s="15"/>
      <c r="M14" s="15"/>
    </row>
    <row r="15" spans="1:13" x14ac:dyDescent="0.25">
      <c r="A15" s="5" t="s">
        <v>6</v>
      </c>
      <c r="B15" s="21">
        <f>IF(ISBLANK(data!B35),"1-10",data!B35)</f>
        <v>79</v>
      </c>
      <c r="C15" s="21">
        <f>IF(ISBLANK(data!B9-data!B35),"1-10",data!B9-data!B35)</f>
        <v>1059</v>
      </c>
      <c r="D15" s="21">
        <f>IF(ISBLANK(data!C35),"1-10",data!C35)</f>
        <v>818</v>
      </c>
      <c r="E15" s="21">
        <f>IF(ISBLANK(data!D35),"1-10",data!D35)</f>
        <v>32</v>
      </c>
      <c r="F15" s="21">
        <f>IF(ISBLANK(data!E35),"1-10",data!E35)</f>
        <v>17</v>
      </c>
      <c r="G15" s="21">
        <f>IF(ISBLANK(data!D9-data!E35),"1-10",data!D9-data!E35)</f>
        <v>10108</v>
      </c>
      <c r="H15" s="21">
        <f>IF(ISBLANK(data!F9),"1-10",data!F9)</f>
        <v>17</v>
      </c>
      <c r="I15" s="21">
        <f>IF(ISBLANK(data!G9),"1-10    ",data!G9)</f>
        <v>855</v>
      </c>
      <c r="J15" s="22">
        <f t="shared" si="0"/>
        <v>11847</v>
      </c>
      <c r="K15" s="22">
        <f t="shared" si="1"/>
        <v>12985</v>
      </c>
      <c r="L15" s="15"/>
      <c r="M15" s="15"/>
    </row>
    <row r="16" spans="1:13" x14ac:dyDescent="0.25">
      <c r="A16" s="6" t="s">
        <v>7</v>
      </c>
      <c r="B16" s="23">
        <f>IF(ISBLANK(data!B36),"1-10",data!B36)</f>
        <v>594</v>
      </c>
      <c r="C16" s="23">
        <f>IF(ISBLANK(data!B10-data!B36),"1-10",data!B10-data!B36)</f>
        <v>464</v>
      </c>
      <c r="D16" s="23">
        <f>IF(ISBLANK(data!C36),"1-10",data!C36)</f>
        <v>1264</v>
      </c>
      <c r="E16" s="23">
        <f>IF(ISBLANK(data!D36),"1-10",data!D36)</f>
        <v>52</v>
      </c>
      <c r="F16" s="23">
        <f>IF(ISBLANK(data!E36),"1-10",data!E36)</f>
        <v>15</v>
      </c>
      <c r="G16" s="23">
        <f>IF(ISBLANK(data!D10-data!E36),"1-10",data!D10-data!E36)</f>
        <v>10051</v>
      </c>
      <c r="H16" s="23" t="str">
        <f>IF(ISBLANK(data!F10),"1-10",data!F10)</f>
        <v>1-10</v>
      </c>
      <c r="I16" s="24">
        <f>IF(ISBLANK(data!G10),"1-10    ",data!G10)</f>
        <v>208</v>
      </c>
      <c r="J16" s="25">
        <f t="shared" si="0"/>
        <v>11590</v>
      </c>
      <c r="K16" s="25">
        <f t="shared" si="1"/>
        <v>12648</v>
      </c>
      <c r="L16" s="15"/>
      <c r="M16" s="15"/>
    </row>
    <row r="17" spans="1:13" x14ac:dyDescent="0.25">
      <c r="A17" s="5" t="s">
        <v>8</v>
      </c>
      <c r="B17" s="21">
        <f>IF(ISBLANK(data!B37),"1-10",data!B37)</f>
        <v>119</v>
      </c>
      <c r="C17" s="21">
        <f>IF(ISBLANK(data!B11-data!B37),"1-10",data!B11-data!B37)</f>
        <v>525</v>
      </c>
      <c r="D17" s="21">
        <f>IF(ISBLANK(data!C37),"1-10",data!C37)</f>
        <v>1659</v>
      </c>
      <c r="E17" s="21" t="str">
        <f>IF(ISBLANK(data!D37),"1-10",data!D37)</f>
        <v>1-10</v>
      </c>
      <c r="F17" s="21" t="str">
        <f>IF(ISBLANK(data!E37),"1-10",data!E37)</f>
        <v>1-10</v>
      </c>
      <c r="G17" s="21">
        <f>IF(ISBLANK(data!D11-data!E37),"1-10",data!D11-data!E37)</f>
        <v>18073</v>
      </c>
      <c r="H17" s="21" t="str">
        <f>IF(ISBLANK(data!F11),"1-10",data!F11)</f>
        <v>1-10</v>
      </c>
      <c r="I17" s="21">
        <f>IF(ISBLANK(data!G11),"1-10    ",data!G11)</f>
        <v>987</v>
      </c>
      <c r="J17" s="22">
        <f t="shared" si="0"/>
        <v>20719</v>
      </c>
      <c r="K17" s="22">
        <f t="shared" si="1"/>
        <v>21363</v>
      </c>
      <c r="L17" s="15"/>
      <c r="M17" s="15"/>
    </row>
    <row r="18" spans="1:13" x14ac:dyDescent="0.25">
      <c r="A18" s="6" t="s">
        <v>9</v>
      </c>
      <c r="B18" s="23">
        <f>IF(ISBLANK(data!B38),"1-10",data!B38)</f>
        <v>1378</v>
      </c>
      <c r="C18" s="23">
        <f>IF(ISBLANK(data!B12-data!B38),"1-10",data!B12-data!B38)</f>
        <v>3691</v>
      </c>
      <c r="D18" s="23">
        <f>IF(ISBLANK(data!C38),"1-10",data!C38)</f>
        <v>5574</v>
      </c>
      <c r="E18" s="23">
        <f>IF(ISBLANK(data!D38),"1-10",data!D38)</f>
        <v>664</v>
      </c>
      <c r="F18" s="23">
        <f>IF(ISBLANK(data!E38),"1-10",data!E38)</f>
        <v>87</v>
      </c>
      <c r="G18" s="23">
        <f>IF(ISBLANK(data!D12-data!E38),"1-10",data!D12-data!E38)</f>
        <v>47616</v>
      </c>
      <c r="H18" s="23">
        <f>IF(ISBLANK(data!F12),"1-10",data!F12)</f>
        <v>14</v>
      </c>
      <c r="I18" s="24">
        <f>IF(ISBLANK(data!G12),"1-10    ",data!G12)</f>
        <v>2584</v>
      </c>
      <c r="J18" s="25">
        <f t="shared" si="0"/>
        <v>56539</v>
      </c>
      <c r="K18" s="25">
        <f t="shared" si="1"/>
        <v>61608</v>
      </c>
      <c r="L18" s="15"/>
      <c r="M18" s="15"/>
    </row>
    <row r="19" spans="1:13" x14ac:dyDescent="0.25">
      <c r="A19" s="5" t="s">
        <v>10</v>
      </c>
      <c r="B19" s="21">
        <f>IF(ISBLANK(data!B39),"1-10",data!B39)</f>
        <v>199</v>
      </c>
      <c r="C19" s="21">
        <f>IF(ISBLANK(data!B13-data!B39),"1-10",data!B13-data!B39)</f>
        <v>690</v>
      </c>
      <c r="D19" s="21">
        <f>IF(ISBLANK(data!C39),"1-10",data!C39)</f>
        <v>1986</v>
      </c>
      <c r="E19" s="21">
        <f>IF(ISBLANK(data!D39),"1-10",data!D39)</f>
        <v>212</v>
      </c>
      <c r="F19" s="21">
        <f>IF(ISBLANK(data!E39),"1-10",data!E39)</f>
        <v>0</v>
      </c>
      <c r="G19" s="21">
        <f>IF(ISBLANK(data!D13-data!E39),"1-10",data!D13-data!E39)</f>
        <v>13994</v>
      </c>
      <c r="H19" s="21" t="str">
        <f>IF(ISBLANK(data!F13),"1-10",data!F13)</f>
        <v>1-10</v>
      </c>
      <c r="I19" s="21">
        <f>IF(ISBLANK(data!G13),"1-10    ",data!G13)</f>
        <v>832</v>
      </c>
      <c r="J19" s="22">
        <f t="shared" si="0"/>
        <v>17024</v>
      </c>
      <c r="K19" s="22">
        <f t="shared" si="1"/>
        <v>17913</v>
      </c>
      <c r="L19" s="15"/>
      <c r="M19" s="15"/>
    </row>
    <row r="20" spans="1:13" x14ac:dyDescent="0.25">
      <c r="A20" s="6" t="s">
        <v>11</v>
      </c>
      <c r="B20" s="23">
        <f>IF(ISBLANK(data!B40),"1-10",data!B40)</f>
        <v>126</v>
      </c>
      <c r="C20" s="23">
        <f>IF(ISBLANK(data!B14-data!B40),"1-10",data!B14-data!B40)</f>
        <v>303</v>
      </c>
      <c r="D20" s="23">
        <f>IF(ISBLANK(data!C40),"1-10",data!C40)</f>
        <v>1666</v>
      </c>
      <c r="E20" s="23">
        <f>IF(ISBLANK(data!D40),"1-10",data!D40)</f>
        <v>139</v>
      </c>
      <c r="F20" s="23">
        <f>IF(ISBLANK(data!E40),"1-10",data!E40)</f>
        <v>31</v>
      </c>
      <c r="G20" s="23">
        <f>IF(ISBLANK(data!D14-data!E40),"1-10",data!D14-data!E40)</f>
        <v>12495</v>
      </c>
      <c r="H20" s="23" t="str">
        <f>IF(ISBLANK(data!F14),"1-10",data!F14)</f>
        <v>1-10</v>
      </c>
      <c r="I20" s="24">
        <f>IF(ISBLANK(data!G14),"1-10    ",data!G14)</f>
        <v>461</v>
      </c>
      <c r="J20" s="25">
        <f t="shared" si="0"/>
        <v>14792</v>
      </c>
      <c r="K20" s="25">
        <f t="shared" si="1"/>
        <v>15221</v>
      </c>
      <c r="L20" s="15"/>
      <c r="M20" s="15"/>
    </row>
    <row r="21" spans="1:13" x14ac:dyDescent="0.25">
      <c r="A21" s="5" t="s">
        <v>12</v>
      </c>
      <c r="B21" s="21">
        <f>IF(ISBLANK(data!B41),"1-10",data!B41)</f>
        <v>464</v>
      </c>
      <c r="C21" s="21">
        <f>IF(ISBLANK(data!B15-data!B41),"1-10",data!B15-data!B41)</f>
        <v>303</v>
      </c>
      <c r="D21" s="21">
        <f>IF(ISBLANK(data!C41),"1-10",data!C41)</f>
        <v>1327</v>
      </c>
      <c r="E21" s="21">
        <f>IF(ISBLANK(data!D41),"1-10",data!D41)</f>
        <v>223</v>
      </c>
      <c r="F21" s="21" t="str">
        <f>IF(ISBLANK(data!E41),"1-10",data!E41)</f>
        <v>1-10</v>
      </c>
      <c r="G21" s="21">
        <f>IF(ISBLANK(data!D15-data!E41),"1-10",data!D15-data!E41)</f>
        <v>10519</v>
      </c>
      <c r="H21" s="21" t="str">
        <f>IF(ISBLANK(data!F15),"1-10",data!F15)</f>
        <v>1-10</v>
      </c>
      <c r="I21" s="21">
        <f>IF(ISBLANK(data!G15),"1-10    ",data!G15)</f>
        <v>561</v>
      </c>
      <c r="J21" s="22">
        <f t="shared" si="0"/>
        <v>12630</v>
      </c>
      <c r="K21" s="22">
        <f t="shared" si="1"/>
        <v>13397</v>
      </c>
      <c r="L21" s="15"/>
      <c r="M21" s="15"/>
    </row>
    <row r="22" spans="1:13" x14ac:dyDescent="0.25">
      <c r="A22" s="6" t="s">
        <v>13</v>
      </c>
      <c r="B22" s="23">
        <f>IF(ISBLANK(data!B42),"1-10",data!B42)</f>
        <v>557</v>
      </c>
      <c r="C22" s="23">
        <f>IF(ISBLANK(data!B16-data!B42),"1-10",data!B16-data!B42)</f>
        <v>856</v>
      </c>
      <c r="D22" s="23">
        <f>IF(ISBLANK(data!C42),"1-10",data!C42)</f>
        <v>4466</v>
      </c>
      <c r="E22" s="23">
        <f>IF(ISBLANK(data!D42),"1-10",data!D42)</f>
        <v>68</v>
      </c>
      <c r="F22" s="23">
        <f>IF(ISBLANK(data!E42),"1-10",data!E42)</f>
        <v>346</v>
      </c>
      <c r="G22" s="23">
        <f>IF(ISBLANK(data!D16-data!E42),"1-10",data!D16-data!E42)</f>
        <v>35752</v>
      </c>
      <c r="H22" s="23">
        <f>IF(ISBLANK(data!F16),"1-10",data!F16)</f>
        <v>11</v>
      </c>
      <c r="I22" s="24">
        <f>IF(ISBLANK(data!G16),"1-10    ",data!G16)</f>
        <v>805</v>
      </c>
      <c r="J22" s="25">
        <f t="shared" si="0"/>
        <v>41448</v>
      </c>
      <c r="K22" s="25">
        <f t="shared" si="1"/>
        <v>42861</v>
      </c>
      <c r="L22" s="15"/>
      <c r="M22" s="15"/>
    </row>
    <row r="23" spans="1:13" x14ac:dyDescent="0.25">
      <c r="A23" s="5" t="s">
        <v>14</v>
      </c>
      <c r="B23" s="21">
        <f>IF(ISBLANK(data!B43),"1-10",data!B43)</f>
        <v>291</v>
      </c>
      <c r="C23" s="21">
        <f>IF(ISBLANK(data!B17-data!B43),"1-10",data!B17-data!B43)</f>
        <v>544</v>
      </c>
      <c r="D23" s="21">
        <f>IF(ISBLANK(data!C43),"1-10",data!C43)</f>
        <v>3401</v>
      </c>
      <c r="E23" s="21">
        <f>IF(ISBLANK(data!D43),"1-10",data!D43)</f>
        <v>43</v>
      </c>
      <c r="F23" s="21" t="str">
        <f>IF(ISBLANK(data!E43),"1-10",data!E43)</f>
        <v>1-10</v>
      </c>
      <c r="G23" s="21">
        <f>IF(ISBLANK(data!D17-data!E43),"1-10",data!D17-data!E43)</f>
        <v>24791</v>
      </c>
      <c r="H23" s="21" t="str">
        <f>IF(ISBLANK(data!F17),"1-10",data!F17)</f>
        <v>1-10</v>
      </c>
      <c r="I23" s="21">
        <f>IF(ISBLANK(data!G17),"1-10    ",data!G17)</f>
        <v>1065</v>
      </c>
      <c r="J23" s="22">
        <f t="shared" si="0"/>
        <v>29300</v>
      </c>
      <c r="K23" s="22">
        <f t="shared" si="1"/>
        <v>30135</v>
      </c>
      <c r="L23" s="15"/>
      <c r="M23" s="15"/>
    </row>
    <row r="24" spans="1:13" x14ac:dyDescent="0.25">
      <c r="A24" s="6" t="s">
        <v>15</v>
      </c>
      <c r="B24" s="23">
        <f>IF(ISBLANK(data!B44),"1-10",data!B44)</f>
        <v>95</v>
      </c>
      <c r="C24" s="23">
        <f>IF(ISBLANK(data!B18-data!B44),"1-10",data!B18-data!B44)</f>
        <v>211</v>
      </c>
      <c r="D24" s="23">
        <f>IF(ISBLANK(data!C44),"1-10",data!C44)</f>
        <v>472</v>
      </c>
      <c r="E24" s="23">
        <f>IF(ISBLANK(data!D44),"1-10",data!D44)</f>
        <v>21</v>
      </c>
      <c r="F24" s="23">
        <f>IF(ISBLANK(data!E44),"1-10",data!E44)</f>
        <v>25</v>
      </c>
      <c r="G24" s="23">
        <f>IF(ISBLANK(data!D18-data!E44),"1-10",data!D18-data!E44)</f>
        <v>4841</v>
      </c>
      <c r="H24" s="23" t="str">
        <f>IF(ISBLANK(data!F18),"1-10",data!F18)</f>
        <v>1-10</v>
      </c>
      <c r="I24" s="24">
        <f>IF(ISBLANK(data!G18),"1-10    ",data!G18)</f>
        <v>169</v>
      </c>
      <c r="J24" s="25">
        <f t="shared" si="0"/>
        <v>5528</v>
      </c>
      <c r="K24" s="25">
        <f t="shared" si="1"/>
        <v>5834</v>
      </c>
      <c r="L24" s="15"/>
      <c r="M24" s="15"/>
    </row>
    <row r="25" spans="1:13" x14ac:dyDescent="0.25">
      <c r="A25" s="5" t="s">
        <v>16</v>
      </c>
      <c r="B25" s="21">
        <f>IF(ISBLANK(data!B45),"1-10",data!B45)</f>
        <v>371</v>
      </c>
      <c r="C25" s="21">
        <f>IF(ISBLANK(data!B19-data!B45),"1-10",data!B19-data!B45)</f>
        <v>303</v>
      </c>
      <c r="D25" s="21">
        <f>IF(ISBLANK(data!C45),"1-10",data!C45)</f>
        <v>3182</v>
      </c>
      <c r="E25" s="21">
        <f>IF(ISBLANK(data!D45),"1-10",data!D45)</f>
        <v>44</v>
      </c>
      <c r="F25" s="21" t="str">
        <f>IF(ISBLANK(data!E45),"1-10",data!E45)</f>
        <v>1-10</v>
      </c>
      <c r="G25" s="21">
        <f>IF(ISBLANK(data!D19-data!E45),"1-10",data!D19-data!E45)</f>
        <v>18136</v>
      </c>
      <c r="H25" s="21">
        <f>IF(ISBLANK(data!F19),"1-10",data!F19)</f>
        <v>12</v>
      </c>
      <c r="I25" s="21">
        <f>IF(ISBLANK(data!G19),"1-10    ",data!G19)</f>
        <v>914</v>
      </c>
      <c r="J25" s="22">
        <f t="shared" si="0"/>
        <v>22288</v>
      </c>
      <c r="K25" s="22">
        <f t="shared" si="1"/>
        <v>22962</v>
      </c>
      <c r="L25" s="15"/>
      <c r="M25" s="15"/>
    </row>
    <row r="26" spans="1:13" x14ac:dyDescent="0.25">
      <c r="A26" s="6" t="s">
        <v>17</v>
      </c>
      <c r="B26" s="23">
        <f>IF(ISBLANK(data!B46),"1-10",data!B46)</f>
        <v>434</v>
      </c>
      <c r="C26" s="23">
        <f>IF(ISBLANK(data!B20-data!B46),"1-10",data!B20-data!B46)</f>
        <v>1275</v>
      </c>
      <c r="D26" s="23">
        <f>IF(ISBLANK(data!C46),"1-10",data!C46)</f>
        <v>5713</v>
      </c>
      <c r="E26" s="23">
        <f>IF(ISBLANK(data!D46),"1-10",data!D46)</f>
        <v>268</v>
      </c>
      <c r="F26" s="23">
        <f>IF(ISBLANK(data!E46),"1-10",data!E46)</f>
        <v>244</v>
      </c>
      <c r="G26" s="23">
        <f>IF(ISBLANK(data!D20-data!E46),"1-10",data!D20-data!E46)</f>
        <v>39977</v>
      </c>
      <c r="H26" s="23">
        <f>IF(ISBLANK(data!F20),"1-10",data!F20)</f>
        <v>17</v>
      </c>
      <c r="I26" s="24">
        <f>IF(ISBLANK(data!G20),"1-10    ",data!G20)</f>
        <v>1297</v>
      </c>
      <c r="J26" s="25">
        <f t="shared" si="0"/>
        <v>47516</v>
      </c>
      <c r="K26" s="25">
        <f t="shared" si="1"/>
        <v>49225</v>
      </c>
      <c r="L26" s="15"/>
      <c r="M26" s="15"/>
    </row>
    <row r="27" spans="1:13" x14ac:dyDescent="0.25">
      <c r="A27" s="5" t="s">
        <v>62</v>
      </c>
      <c r="B27" s="21">
        <f>IF(ISBLANK(data!B47),"1-10",data!B47)</f>
        <v>143</v>
      </c>
      <c r="C27" s="21">
        <f>IF(ISBLANK(data!B21-data!B47),"1-10",data!B21-data!B47)</f>
        <v>356</v>
      </c>
      <c r="D27" s="21">
        <f>IF(ISBLANK(data!C47),"1-10",data!C47)</f>
        <v>2281</v>
      </c>
      <c r="E27" s="21">
        <f>IF(ISBLANK(data!D47),"1-10",data!D47)</f>
        <v>97</v>
      </c>
      <c r="F27" s="21">
        <f>IF(ISBLANK(data!E47),"1-10",data!E47)</f>
        <v>68</v>
      </c>
      <c r="G27" s="21">
        <f>IF(ISBLANK(data!D21-data!E47),"1-10",data!D21-data!E47)</f>
        <v>15313</v>
      </c>
      <c r="H27" s="21" t="str">
        <f>IF(ISBLANK(data!F21),"1-10",data!F21)</f>
        <v>1-10</v>
      </c>
      <c r="I27" s="21">
        <f>IF(ISBLANK(data!G21),"1-10    ",data!G21)</f>
        <v>409</v>
      </c>
      <c r="J27" s="22">
        <f t="shared" si="0"/>
        <v>18168</v>
      </c>
      <c r="K27" s="22">
        <f t="shared" si="1"/>
        <v>18667</v>
      </c>
      <c r="L27" s="15"/>
      <c r="M27" s="15"/>
    </row>
    <row r="28" spans="1:13" x14ac:dyDescent="0.25">
      <c r="A28" s="6" t="s">
        <v>18</v>
      </c>
      <c r="B28" s="23">
        <f>IF(ISBLANK(data!B48),"1-10",data!B48)</f>
        <v>279</v>
      </c>
      <c r="C28" s="23">
        <f>IF(ISBLANK(data!B22-data!B48),"1-10",data!B22-data!B48)</f>
        <v>1245</v>
      </c>
      <c r="D28" s="23">
        <f>IF(ISBLANK(data!C48),"1-10",data!C48)</f>
        <v>3139</v>
      </c>
      <c r="E28" s="23">
        <f>IF(ISBLANK(data!D48),"1-10",data!D48)</f>
        <v>173</v>
      </c>
      <c r="F28" s="23">
        <f>IF(ISBLANK(data!E48),"1-10",data!E48)</f>
        <v>39</v>
      </c>
      <c r="G28" s="23">
        <f>IF(ISBLANK(data!D22-data!E48),"1-10",data!D22-data!E48)</f>
        <v>21127</v>
      </c>
      <c r="H28" s="23">
        <f>IF(ISBLANK(data!F22),"1-10",data!F22)</f>
        <v>32</v>
      </c>
      <c r="I28" s="24">
        <f>IF(ISBLANK(data!G22),"1-10    ",data!G22)</f>
        <v>1550</v>
      </c>
      <c r="J28" s="25">
        <f t="shared" si="0"/>
        <v>26060</v>
      </c>
      <c r="K28" s="25">
        <f t="shared" si="1"/>
        <v>27584</v>
      </c>
      <c r="L28" s="15"/>
      <c r="M28" s="15"/>
    </row>
    <row r="29" spans="1:13" x14ac:dyDescent="0.25">
      <c r="A29" s="5" t="s">
        <v>19</v>
      </c>
      <c r="B29" s="21">
        <f>IF(ISBLANK(data!B49),"1-10",data!B49)</f>
        <v>539</v>
      </c>
      <c r="C29" s="21">
        <f>IF(ISBLANK(data!B23-data!B49),"1-10",data!B23-data!B49)</f>
        <v>317</v>
      </c>
      <c r="D29" s="21">
        <f>IF(ISBLANK(data!C49),"1-10",data!C49)</f>
        <v>3881</v>
      </c>
      <c r="E29" s="21">
        <f>IF(ISBLANK(data!D49),"1-10",data!D49)</f>
        <v>126</v>
      </c>
      <c r="F29" s="21" t="str">
        <f>IF(ISBLANK(data!E49),"1-10",data!E49)</f>
        <v>1-10</v>
      </c>
      <c r="G29" s="21">
        <f>IF(ISBLANK(data!D23-data!E49),"1-10",data!D23-data!E49)</f>
        <v>17001</v>
      </c>
      <c r="H29" s="21">
        <f>IF(ISBLANK(data!F23),"1-10",data!F23)</f>
        <v>13</v>
      </c>
      <c r="I29" s="21">
        <f>IF(ISBLANK(data!G23),"1-10    ",data!G23)</f>
        <v>626</v>
      </c>
      <c r="J29" s="22">
        <f t="shared" si="0"/>
        <v>21647</v>
      </c>
      <c r="K29" s="22">
        <f t="shared" si="1"/>
        <v>22503</v>
      </c>
      <c r="L29" s="15"/>
      <c r="M29" s="15"/>
    </row>
    <row r="30" spans="1:13" x14ac:dyDescent="0.25">
      <c r="A30" s="6" t="s">
        <v>20</v>
      </c>
      <c r="B30" s="23">
        <f>IF(ISBLANK(data!B50),"1-10",data!B50)</f>
        <v>314</v>
      </c>
      <c r="C30" s="23">
        <f>IF(ISBLANK(data!B24-data!B50),"1-10",data!B24-data!B50)</f>
        <v>855</v>
      </c>
      <c r="D30" s="23">
        <f>IF(ISBLANK(data!C50),"1-10",data!C50)</f>
        <v>2735</v>
      </c>
      <c r="E30" s="23">
        <f>IF(ISBLANK(data!D50),"1-10",data!D50)</f>
        <v>423</v>
      </c>
      <c r="F30" s="23">
        <f>IF(ISBLANK(data!E50),"1-10",data!E50)</f>
        <v>23</v>
      </c>
      <c r="G30" s="23">
        <f>IF(ISBLANK(data!D24-data!E50),"1-10",data!D24-data!E50)</f>
        <v>20456</v>
      </c>
      <c r="H30" s="23" t="str">
        <f>IF(ISBLANK(data!F24),"1-10",data!F24)</f>
        <v>1-10</v>
      </c>
      <c r="I30" s="24">
        <f>IF(ISBLANK(data!G24),"1-10    ",data!G24)</f>
        <v>742</v>
      </c>
      <c r="J30" s="25">
        <f t="shared" si="0"/>
        <v>24379</v>
      </c>
      <c r="K30" s="25">
        <f t="shared" si="1"/>
        <v>25548</v>
      </c>
      <c r="L30" s="15"/>
      <c r="M30" s="15"/>
    </row>
    <row r="31" spans="1:13" x14ac:dyDescent="0.25">
      <c r="A31" s="5" t="s">
        <v>21</v>
      </c>
      <c r="B31" s="21">
        <f>IF(ISBLANK(data!B51),"1-10",data!B51)</f>
        <v>157</v>
      </c>
      <c r="C31" s="21">
        <f>IF(ISBLANK(data!B25-data!B51),"1-10",data!B25-data!B51)</f>
        <v>278</v>
      </c>
      <c r="D31" s="21">
        <f>IF(ISBLANK(data!C51),"1-10",data!C51)</f>
        <v>1432</v>
      </c>
      <c r="E31" s="21">
        <f>IF(ISBLANK(data!D51),"1-10",data!D51)</f>
        <v>75</v>
      </c>
      <c r="F31" s="21">
        <f>IF(ISBLANK(data!E51),"1-10",data!E51)</f>
        <v>40</v>
      </c>
      <c r="G31" s="21">
        <f>IF(ISBLANK(data!D25-data!E51),"1-10",data!D25-data!E51)</f>
        <v>10742</v>
      </c>
      <c r="H31" s="21" t="str">
        <f>IF(ISBLANK(data!F25),"1-10",data!F25)</f>
        <v>1-10</v>
      </c>
      <c r="I31" s="21">
        <f>IF(ISBLANK(data!G25),"1-10    ",data!G25)</f>
        <v>320</v>
      </c>
      <c r="J31" s="22">
        <f t="shared" si="0"/>
        <v>12609</v>
      </c>
      <c r="K31" s="22">
        <f t="shared" si="1"/>
        <v>13044</v>
      </c>
      <c r="L31" s="15"/>
      <c r="M31" s="15"/>
    </row>
    <row r="32" spans="1:13" x14ac:dyDescent="0.25">
      <c r="A32" s="9"/>
      <c r="B32" s="11"/>
      <c r="C32" s="7"/>
      <c r="D32" s="7"/>
      <c r="E32" s="7"/>
      <c r="F32" s="7"/>
      <c r="G32" s="7"/>
      <c r="H32" s="20"/>
      <c r="I32" s="7"/>
      <c r="J32" s="7"/>
      <c r="K32" s="8"/>
      <c r="L32" s="15"/>
      <c r="M32" s="15"/>
    </row>
    <row r="33" spans="1:13" x14ac:dyDescent="0.25">
      <c r="A33" s="9" t="s">
        <v>22</v>
      </c>
      <c r="B33" s="24">
        <f>IF(ISBLANK(data!B30),"1-10    ",data!B30)</f>
        <v>7652</v>
      </c>
      <c r="C33" s="24">
        <f>IF(ISBLANK(data!B4-data!B30),"1-10    ",data!B4-data!B30)</f>
        <v>19689</v>
      </c>
      <c r="D33" s="24">
        <f>IF(ISBLANK(data!C30),"1-10    ",data!C30)</f>
        <v>55998</v>
      </c>
      <c r="E33" s="24">
        <f>IF(ISBLANK(data!D30),"1-10    ",data!D30)</f>
        <v>4070</v>
      </c>
      <c r="F33" s="24">
        <f>IF(ISBLANK(data!E30),"1-10    ",data!E30)</f>
        <v>1200</v>
      </c>
      <c r="G33" s="24">
        <f>IF(ISBLANK(data!D4-data!E30),"1-10    ",data!D4-data!E30)</f>
        <v>433045</v>
      </c>
      <c r="H33" s="24">
        <f>IF(ISBLANK(data!F4),"1-10    ",data!F4)</f>
        <v>240</v>
      </c>
      <c r="I33" s="24">
        <f>IF(ISBLANK(data!G4),"1-10    ",data!G4)</f>
        <v>16776</v>
      </c>
      <c r="J33" s="25">
        <f t="shared" si="0"/>
        <v>511329</v>
      </c>
      <c r="K33" s="25">
        <f t="shared" si="1"/>
        <v>538670</v>
      </c>
      <c r="L33" s="15"/>
      <c r="M33" s="15"/>
    </row>
    <row r="34" spans="1:13" x14ac:dyDescent="0.25">
      <c r="A34" s="9"/>
      <c r="B34" s="11"/>
      <c r="C34" s="7"/>
      <c r="D34" s="7"/>
      <c r="E34" s="7"/>
      <c r="F34" s="7"/>
      <c r="G34" s="7"/>
      <c r="H34" s="7"/>
      <c r="I34" s="7"/>
      <c r="J34" s="7"/>
      <c r="K34" s="8"/>
      <c r="L34" s="15"/>
      <c r="M34" s="15"/>
    </row>
    <row r="35" spans="1:13" x14ac:dyDescent="0.25">
      <c r="A35" s="9"/>
      <c r="B35" s="11"/>
      <c r="C35" s="7"/>
      <c r="D35" s="7"/>
      <c r="E35" s="7"/>
      <c r="F35" s="7"/>
      <c r="G35" s="7"/>
      <c r="H35" s="7"/>
      <c r="I35" s="7"/>
      <c r="J35" s="7"/>
      <c r="K35" s="8"/>
      <c r="L35" s="15"/>
      <c r="M35" s="15"/>
    </row>
    <row r="36" spans="1:13" x14ac:dyDescent="0.25">
      <c r="A36" s="16" t="s">
        <v>53</v>
      </c>
      <c r="B36" s="16"/>
      <c r="C36" s="16"/>
      <c r="D36" s="16"/>
      <c r="E36" s="16"/>
      <c r="F36" s="16"/>
      <c r="G36" s="11"/>
      <c r="H36" s="11"/>
      <c r="I36" s="11"/>
      <c r="J36" s="11"/>
      <c r="K36" s="11"/>
      <c r="L36" s="11"/>
      <c r="M36" s="11"/>
    </row>
    <row r="37" spans="1:13" x14ac:dyDescent="0.25">
      <c r="A37" s="16" t="s">
        <v>50</v>
      </c>
      <c r="B37" s="16"/>
      <c r="C37" s="16"/>
      <c r="D37" s="16"/>
      <c r="E37" s="16"/>
      <c r="F37" s="16"/>
      <c r="G37" s="11"/>
      <c r="H37" s="11"/>
      <c r="I37" s="11"/>
      <c r="J37" s="11"/>
      <c r="K37" s="11"/>
      <c r="L37" s="11"/>
      <c r="M37" s="11"/>
    </row>
    <row r="38" spans="1:13" x14ac:dyDescent="0.25">
      <c r="A38" s="17" t="s">
        <v>37</v>
      </c>
      <c r="B38" s="16"/>
      <c r="C38" s="16"/>
      <c r="D38" s="16"/>
      <c r="E38" s="16"/>
      <c r="F38" s="16"/>
      <c r="G38" s="11"/>
      <c r="H38" s="11"/>
      <c r="I38" s="11"/>
      <c r="J38" s="11"/>
      <c r="K38" s="11"/>
      <c r="L38" s="11"/>
      <c r="M38" s="11"/>
    </row>
    <row r="39" spans="1:13" x14ac:dyDescent="0.25">
      <c r="A39" s="17" t="s">
        <v>63</v>
      </c>
      <c r="B39" s="18"/>
      <c r="C39" s="18"/>
      <c r="D39" s="18"/>
      <c r="E39" s="18"/>
      <c r="F39" s="18"/>
    </row>
    <row r="40" spans="1:13" x14ac:dyDescent="0.25">
      <c r="A40" s="17" t="str">
        <f>'header and footers'!A6:I6</f>
        <v>Report run date: Monday, August 10, 2026</v>
      </c>
      <c r="B40" s="16"/>
      <c r="C40" s="16"/>
      <c r="D40" s="16"/>
      <c r="E40" s="16"/>
      <c r="F40" s="16"/>
      <c r="G40" s="11"/>
      <c r="H40" s="11"/>
      <c r="I40" s="11"/>
      <c r="J40" s="11"/>
      <c r="K40" s="11"/>
      <c r="L40" s="11"/>
      <c r="M40" s="11"/>
    </row>
    <row r="41" spans="1:13" x14ac:dyDescent="0.25">
      <c r="A41" s="17" t="str">
        <f>'header and footers'!A7:I7</f>
        <v>Data set: CM202608                                                         Department of Developmental Services</v>
      </c>
      <c r="B41" s="16"/>
      <c r="C41" s="16"/>
      <c r="D41" s="16"/>
      <c r="E41" s="16"/>
      <c r="F41" s="16"/>
      <c r="G41" s="11"/>
      <c r="H41" s="11"/>
      <c r="I41" s="11"/>
      <c r="J41" s="11"/>
      <c r="K41" s="11"/>
      <c r="L41" s="11"/>
      <c r="M41" s="11"/>
    </row>
  </sheetData>
  <mergeCells count="8">
    <mergeCell ref="A1:K1"/>
    <mergeCell ref="A2:K2"/>
    <mergeCell ref="A3:K3"/>
    <mergeCell ref="A4:K4"/>
    <mergeCell ref="A5:K5"/>
    <mergeCell ref="B6:C6"/>
    <mergeCell ref="D6:E6"/>
    <mergeCell ref="F6:G6"/>
  </mergeCells>
  <pageMargins left="0.7" right="0.7" top="0.55000000000000004" bottom="0.32" header="0.8" footer="0.3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5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1" sqref="E31"/>
    </sheetView>
  </sheetViews>
  <sheetFormatPr defaultRowHeight="15" x14ac:dyDescent="0.25"/>
  <sheetData>
    <row r="1" spans="2:7" x14ac:dyDescent="0.25">
      <c r="B1" t="s">
        <v>36</v>
      </c>
    </row>
    <row r="3" spans="2:7" x14ac:dyDescent="0.25">
      <c r="B3" s="2" t="s">
        <v>27</v>
      </c>
      <c r="C3" s="2" t="s">
        <v>28</v>
      </c>
      <c r="D3" s="2" t="s">
        <v>29</v>
      </c>
      <c r="E3" s="2" t="s">
        <v>31</v>
      </c>
      <c r="F3" s="2" t="s">
        <v>30</v>
      </c>
      <c r="G3" s="2" t="s">
        <v>41</v>
      </c>
    </row>
    <row r="4" spans="2:7" x14ac:dyDescent="0.25">
      <c r="B4" s="2">
        <v>27341</v>
      </c>
      <c r="C4" s="2">
        <v>55998</v>
      </c>
      <c r="D4" s="2">
        <v>434245</v>
      </c>
      <c r="E4" s="2">
        <v>534360</v>
      </c>
      <c r="F4" s="2">
        <v>240</v>
      </c>
      <c r="G4" s="2">
        <v>16776</v>
      </c>
    </row>
    <row r="5" spans="2:7" x14ac:dyDescent="0.25">
      <c r="B5" s="2">
        <v>2595</v>
      </c>
      <c r="C5" s="2">
        <v>2257</v>
      </c>
      <c r="D5" s="2">
        <v>32191</v>
      </c>
      <c r="E5" s="2">
        <v>38114</v>
      </c>
      <c r="F5" s="2">
        <v>14</v>
      </c>
      <c r="G5" s="2">
        <v>1071</v>
      </c>
    </row>
    <row r="6" spans="2:7" x14ac:dyDescent="0.25">
      <c r="B6" s="2">
        <v>2626</v>
      </c>
      <c r="C6" s="2">
        <v>4197</v>
      </c>
      <c r="D6" s="2">
        <v>29616</v>
      </c>
      <c r="E6" s="2">
        <v>37033</v>
      </c>
      <c r="F6" s="2">
        <v>11</v>
      </c>
      <c r="G6" s="2">
        <v>594</v>
      </c>
    </row>
    <row r="7" spans="2:7" x14ac:dyDescent="0.25">
      <c r="B7" s="2">
        <v>2258</v>
      </c>
      <c r="C7" s="2">
        <v>2644</v>
      </c>
      <c r="D7" s="2">
        <v>26202</v>
      </c>
      <c r="E7" s="2">
        <v>31628</v>
      </c>
      <c r="F7" s="2"/>
      <c r="G7" s="2">
        <v>524</v>
      </c>
    </row>
    <row r="8" spans="2:7" x14ac:dyDescent="0.25">
      <c r="B8" s="2">
        <v>448</v>
      </c>
      <c r="C8" s="2">
        <v>1904</v>
      </c>
      <c r="D8" s="2">
        <v>14309</v>
      </c>
      <c r="E8" s="2">
        <v>16863</v>
      </c>
      <c r="F8" s="2"/>
      <c r="G8" s="2">
        <v>202</v>
      </c>
    </row>
    <row r="9" spans="2:7" x14ac:dyDescent="0.25">
      <c r="B9" s="2">
        <v>1138</v>
      </c>
      <c r="C9" s="2">
        <v>818</v>
      </c>
      <c r="D9" s="2">
        <v>10125</v>
      </c>
      <c r="E9" s="2">
        <v>12936</v>
      </c>
      <c r="F9" s="2">
        <v>17</v>
      </c>
      <c r="G9" s="2">
        <v>855</v>
      </c>
    </row>
    <row r="10" spans="2:7" x14ac:dyDescent="0.25">
      <c r="B10" s="2">
        <v>1058</v>
      </c>
      <c r="C10" s="2">
        <v>1264</v>
      </c>
      <c r="D10" s="2">
        <v>10066</v>
      </c>
      <c r="E10" s="2">
        <v>12596</v>
      </c>
      <c r="F10" s="2"/>
      <c r="G10" s="2">
        <v>208</v>
      </c>
    </row>
    <row r="11" spans="2:7" x14ac:dyDescent="0.25">
      <c r="B11" s="2">
        <v>644</v>
      </c>
      <c r="C11" s="2">
        <v>1659</v>
      </c>
      <c r="D11" s="2">
        <v>18073</v>
      </c>
      <c r="E11" s="2">
        <v>21363</v>
      </c>
      <c r="F11" s="2"/>
      <c r="G11" s="2">
        <v>987</v>
      </c>
    </row>
    <row r="12" spans="2:7" x14ac:dyDescent="0.25">
      <c r="B12" s="2">
        <v>5069</v>
      </c>
      <c r="C12" s="2">
        <v>5574</v>
      </c>
      <c r="D12" s="2">
        <v>47703</v>
      </c>
      <c r="E12" s="2">
        <v>60930</v>
      </c>
      <c r="F12" s="2">
        <v>14</v>
      </c>
      <c r="G12" s="2">
        <v>2584</v>
      </c>
    </row>
    <row r="13" spans="2:7" x14ac:dyDescent="0.25">
      <c r="B13" s="2">
        <v>889</v>
      </c>
      <c r="C13" s="2">
        <v>1986</v>
      </c>
      <c r="D13" s="2">
        <v>13994</v>
      </c>
      <c r="E13" s="2">
        <v>17701</v>
      </c>
      <c r="F13" s="2"/>
      <c r="G13" s="2">
        <v>832</v>
      </c>
    </row>
    <row r="14" spans="2:7" x14ac:dyDescent="0.25">
      <c r="B14" s="2">
        <v>429</v>
      </c>
      <c r="C14" s="2">
        <v>1666</v>
      </c>
      <c r="D14" s="2">
        <v>12526</v>
      </c>
      <c r="E14" s="2">
        <v>15082</v>
      </c>
      <c r="F14" s="2"/>
      <c r="G14" s="2">
        <v>461</v>
      </c>
    </row>
    <row r="15" spans="2:7" x14ac:dyDescent="0.25">
      <c r="B15" s="2">
        <v>767</v>
      </c>
      <c r="C15" s="2">
        <v>1327</v>
      </c>
      <c r="D15" s="2">
        <v>10519</v>
      </c>
      <c r="E15" s="2">
        <v>13174</v>
      </c>
      <c r="F15" s="2"/>
      <c r="G15" s="2">
        <v>561</v>
      </c>
    </row>
    <row r="16" spans="2:7" x14ac:dyDescent="0.25">
      <c r="B16" s="2">
        <v>1413</v>
      </c>
      <c r="C16" s="2">
        <v>4466</v>
      </c>
      <c r="D16" s="2">
        <v>36098</v>
      </c>
      <c r="E16" s="2">
        <v>42782</v>
      </c>
      <c r="F16" s="2">
        <v>11</v>
      </c>
      <c r="G16" s="2">
        <v>805</v>
      </c>
    </row>
    <row r="17" spans="2:7" x14ac:dyDescent="0.25">
      <c r="B17" s="2">
        <v>835</v>
      </c>
      <c r="C17" s="2">
        <v>3401</v>
      </c>
      <c r="D17" s="2">
        <v>24791</v>
      </c>
      <c r="E17" s="2">
        <v>30092</v>
      </c>
      <c r="F17" s="2"/>
      <c r="G17" s="2">
        <v>1065</v>
      </c>
    </row>
    <row r="18" spans="2:7" x14ac:dyDescent="0.25">
      <c r="B18" s="2">
        <v>306</v>
      </c>
      <c r="C18" s="2">
        <v>472</v>
      </c>
      <c r="D18" s="2">
        <v>4866</v>
      </c>
      <c r="E18" s="2">
        <v>5813</v>
      </c>
      <c r="F18" s="2"/>
      <c r="G18" s="2">
        <v>169</v>
      </c>
    </row>
    <row r="19" spans="2:7" x14ac:dyDescent="0.25">
      <c r="B19" s="2">
        <v>674</v>
      </c>
      <c r="C19" s="2">
        <v>3182</v>
      </c>
      <c r="D19" s="2">
        <v>18136</v>
      </c>
      <c r="E19" s="2">
        <v>22906</v>
      </c>
      <c r="F19" s="2">
        <v>12</v>
      </c>
      <c r="G19" s="2">
        <v>914</v>
      </c>
    </row>
    <row r="20" spans="2:7" x14ac:dyDescent="0.25">
      <c r="B20" s="2">
        <v>1709</v>
      </c>
      <c r="C20" s="2">
        <v>5713</v>
      </c>
      <c r="D20" s="2">
        <v>40221</v>
      </c>
      <c r="E20" s="2">
        <v>48940</v>
      </c>
      <c r="F20" s="2">
        <v>17</v>
      </c>
      <c r="G20" s="2">
        <v>1297</v>
      </c>
    </row>
    <row r="21" spans="2:7" x14ac:dyDescent="0.25">
      <c r="B21" s="2">
        <v>499</v>
      </c>
      <c r="C21" s="2">
        <v>2281</v>
      </c>
      <c r="D21" s="2">
        <v>15381</v>
      </c>
      <c r="E21" s="2">
        <v>18570</v>
      </c>
      <c r="F21" s="2"/>
      <c r="G21" s="2">
        <v>409</v>
      </c>
    </row>
    <row r="22" spans="2:7" x14ac:dyDescent="0.25">
      <c r="B22" s="2">
        <v>1524</v>
      </c>
      <c r="C22" s="2">
        <v>3139</v>
      </c>
      <c r="D22" s="2">
        <v>21166</v>
      </c>
      <c r="E22" s="2">
        <v>27379</v>
      </c>
      <c r="F22" s="2">
        <v>32</v>
      </c>
      <c r="G22" s="2">
        <v>1550</v>
      </c>
    </row>
    <row r="23" spans="2:7" x14ac:dyDescent="0.25">
      <c r="B23" s="2">
        <v>856</v>
      </c>
      <c r="C23" s="2">
        <v>3881</v>
      </c>
      <c r="D23" s="2">
        <v>17001</v>
      </c>
      <c r="E23" s="2">
        <v>22364</v>
      </c>
      <c r="F23" s="2">
        <v>13</v>
      </c>
      <c r="G23" s="2">
        <v>626</v>
      </c>
    </row>
    <row r="24" spans="2:7" x14ac:dyDescent="0.25">
      <c r="B24" s="2">
        <v>1169</v>
      </c>
      <c r="C24" s="2">
        <v>2735</v>
      </c>
      <c r="D24" s="2">
        <v>20479</v>
      </c>
      <c r="E24" s="2">
        <v>25125</v>
      </c>
      <c r="F24" s="2"/>
      <c r="G24" s="2">
        <v>742</v>
      </c>
    </row>
    <row r="25" spans="2:7" x14ac:dyDescent="0.25">
      <c r="B25" s="2">
        <v>435</v>
      </c>
      <c r="C25" s="2">
        <v>1432</v>
      </c>
      <c r="D25" s="2">
        <v>10782</v>
      </c>
      <c r="E25" s="2">
        <v>12969</v>
      </c>
      <c r="F25" s="2"/>
      <c r="G25" s="2">
        <v>320</v>
      </c>
    </row>
    <row r="29" spans="2:7" x14ac:dyDescent="0.25">
      <c r="B29" s="2" t="s">
        <v>32</v>
      </c>
      <c r="C29" s="2" t="s">
        <v>28</v>
      </c>
      <c r="D29" s="2" t="s">
        <v>33</v>
      </c>
      <c r="E29" s="2" t="s">
        <v>34</v>
      </c>
      <c r="F29" s="2" t="s">
        <v>35</v>
      </c>
      <c r="G29" s="2"/>
    </row>
    <row r="30" spans="2:7" x14ac:dyDescent="0.25">
      <c r="B30" s="2">
        <v>7652</v>
      </c>
      <c r="C30" s="2">
        <v>55998</v>
      </c>
      <c r="D30" s="2">
        <v>4070</v>
      </c>
      <c r="E30" s="2">
        <v>1200</v>
      </c>
      <c r="F30" s="2">
        <v>68940</v>
      </c>
      <c r="G30" s="2"/>
    </row>
    <row r="31" spans="2:7" x14ac:dyDescent="0.25">
      <c r="B31" s="2">
        <v>348</v>
      </c>
      <c r="C31" s="2">
        <v>2257</v>
      </c>
      <c r="D31" s="2">
        <v>59</v>
      </c>
      <c r="E31" s="2">
        <v>149</v>
      </c>
      <c r="F31" s="2">
        <v>2813</v>
      </c>
      <c r="G31" s="2"/>
    </row>
    <row r="32" spans="2:7" x14ac:dyDescent="0.25">
      <c r="B32" s="2">
        <v>480</v>
      </c>
      <c r="C32" s="2">
        <v>4197</v>
      </c>
      <c r="D32" s="2">
        <v>489</v>
      </c>
      <c r="E32" s="2">
        <v>66</v>
      </c>
      <c r="F32" s="2">
        <v>5232</v>
      </c>
      <c r="G32" s="2"/>
    </row>
    <row r="33" spans="2:7" x14ac:dyDescent="0.25">
      <c r="B33" s="2">
        <v>531</v>
      </c>
      <c r="C33" s="2">
        <v>2644</v>
      </c>
      <c r="D33" s="2">
        <v>696</v>
      </c>
      <c r="E33" s="2">
        <v>13</v>
      </c>
      <c r="F33" s="2">
        <v>3884</v>
      </c>
      <c r="G33" s="2"/>
    </row>
    <row r="34" spans="2:7" x14ac:dyDescent="0.25">
      <c r="B34" s="2">
        <v>154</v>
      </c>
      <c r="C34" s="2">
        <v>1904</v>
      </c>
      <c r="D34" s="2">
        <v>154</v>
      </c>
      <c r="E34" s="2">
        <v>19</v>
      </c>
      <c r="F34" s="2">
        <v>2231</v>
      </c>
      <c r="G34" s="2"/>
    </row>
    <row r="35" spans="2:7" x14ac:dyDescent="0.25">
      <c r="B35" s="2">
        <v>79</v>
      </c>
      <c r="C35" s="2">
        <v>818</v>
      </c>
      <c r="D35" s="2">
        <v>32</v>
      </c>
      <c r="E35" s="2">
        <v>17</v>
      </c>
      <c r="F35" s="2">
        <v>946</v>
      </c>
      <c r="G35" s="2"/>
    </row>
    <row r="36" spans="2:7" x14ac:dyDescent="0.25">
      <c r="B36" s="2">
        <v>594</v>
      </c>
      <c r="C36" s="2">
        <v>1264</v>
      </c>
      <c r="D36" s="2">
        <v>52</v>
      </c>
      <c r="E36" s="2">
        <v>15</v>
      </c>
      <c r="F36" s="2">
        <v>1925</v>
      </c>
      <c r="G36" s="2"/>
    </row>
    <row r="37" spans="2:7" x14ac:dyDescent="0.25">
      <c r="B37" s="2">
        <v>119</v>
      </c>
      <c r="C37" s="2">
        <v>1659</v>
      </c>
      <c r="D37" s="2"/>
      <c r="E37" s="2"/>
      <c r="F37" s="2">
        <v>1800</v>
      </c>
      <c r="G37" s="2"/>
    </row>
    <row r="38" spans="2:7" x14ac:dyDescent="0.25">
      <c r="B38" s="2">
        <v>1378</v>
      </c>
      <c r="C38" s="2">
        <v>5574</v>
      </c>
      <c r="D38" s="2">
        <v>664</v>
      </c>
      <c r="E38" s="2">
        <v>87</v>
      </c>
      <c r="F38" s="2">
        <v>7703</v>
      </c>
      <c r="G38" s="2"/>
    </row>
    <row r="39" spans="2:7" x14ac:dyDescent="0.25">
      <c r="B39" s="2">
        <v>199</v>
      </c>
      <c r="C39" s="2">
        <v>1986</v>
      </c>
      <c r="D39" s="2">
        <v>212</v>
      </c>
      <c r="E39" s="2">
        <v>0</v>
      </c>
      <c r="F39" s="2">
        <v>2397</v>
      </c>
      <c r="G39" s="2"/>
    </row>
    <row r="40" spans="2:7" x14ac:dyDescent="0.25">
      <c r="B40" s="2">
        <v>126</v>
      </c>
      <c r="C40" s="2">
        <v>1666</v>
      </c>
      <c r="D40" s="2">
        <v>139</v>
      </c>
      <c r="E40" s="2">
        <v>31</v>
      </c>
      <c r="F40" s="2">
        <v>1962</v>
      </c>
      <c r="G40" s="2"/>
    </row>
    <row r="41" spans="2:7" x14ac:dyDescent="0.25">
      <c r="B41" s="2">
        <v>464</v>
      </c>
      <c r="C41" s="2">
        <v>1327</v>
      </c>
      <c r="D41" s="2">
        <v>223</v>
      </c>
      <c r="E41" s="2"/>
      <c r="F41" s="2">
        <v>2020</v>
      </c>
      <c r="G41" s="2"/>
    </row>
    <row r="42" spans="2:7" x14ac:dyDescent="0.25">
      <c r="B42" s="2">
        <v>557</v>
      </c>
      <c r="C42" s="2">
        <v>4466</v>
      </c>
      <c r="D42" s="2">
        <v>68</v>
      </c>
      <c r="E42" s="2">
        <v>346</v>
      </c>
      <c r="F42" s="2">
        <v>5437</v>
      </c>
      <c r="G42" s="2"/>
    </row>
    <row r="43" spans="2:7" x14ac:dyDescent="0.25">
      <c r="B43" s="2">
        <v>291</v>
      </c>
      <c r="C43" s="2">
        <v>3401</v>
      </c>
      <c r="D43" s="2">
        <v>43</v>
      </c>
      <c r="E43" s="2"/>
      <c r="F43" s="2">
        <v>3740</v>
      </c>
      <c r="G43" s="2"/>
    </row>
    <row r="44" spans="2:7" x14ac:dyDescent="0.25">
      <c r="B44" s="2">
        <v>95</v>
      </c>
      <c r="C44" s="2">
        <v>472</v>
      </c>
      <c r="D44" s="2">
        <v>21</v>
      </c>
      <c r="E44" s="2">
        <v>25</v>
      </c>
      <c r="F44" s="2">
        <v>613</v>
      </c>
      <c r="G44" s="2"/>
    </row>
    <row r="45" spans="2:7" x14ac:dyDescent="0.25">
      <c r="B45" s="2">
        <v>371</v>
      </c>
      <c r="C45" s="2">
        <v>3182</v>
      </c>
      <c r="D45" s="2">
        <v>44</v>
      </c>
      <c r="E45" s="2"/>
      <c r="F45" s="2">
        <v>3600</v>
      </c>
      <c r="G45" s="2"/>
    </row>
    <row r="46" spans="2:7" x14ac:dyDescent="0.25">
      <c r="B46" s="2">
        <v>434</v>
      </c>
      <c r="C46" s="2">
        <v>5713</v>
      </c>
      <c r="D46" s="2">
        <v>268</v>
      </c>
      <c r="E46" s="2">
        <v>244</v>
      </c>
      <c r="F46" s="2">
        <v>6659</v>
      </c>
      <c r="G46" s="2"/>
    </row>
    <row r="47" spans="2:7" x14ac:dyDescent="0.25">
      <c r="B47" s="2">
        <v>143</v>
      </c>
      <c r="C47" s="2">
        <v>2281</v>
      </c>
      <c r="D47" s="2">
        <v>97</v>
      </c>
      <c r="E47" s="2">
        <v>68</v>
      </c>
      <c r="F47" s="2">
        <v>2589</v>
      </c>
      <c r="G47" s="2"/>
    </row>
    <row r="48" spans="2:7" x14ac:dyDescent="0.25">
      <c r="B48" s="2">
        <v>279</v>
      </c>
      <c r="C48" s="2">
        <v>3139</v>
      </c>
      <c r="D48" s="2">
        <v>173</v>
      </c>
      <c r="E48" s="2">
        <v>39</v>
      </c>
      <c r="F48" s="2">
        <v>3630</v>
      </c>
      <c r="G48" s="2"/>
    </row>
    <row r="49" spans="2:7" x14ac:dyDescent="0.25">
      <c r="B49" s="2">
        <v>539</v>
      </c>
      <c r="C49" s="2">
        <v>3881</v>
      </c>
      <c r="D49" s="2">
        <v>126</v>
      </c>
      <c r="E49" s="2"/>
      <c r="F49" s="2">
        <v>4560</v>
      </c>
      <c r="G49" s="2"/>
    </row>
    <row r="50" spans="2:7" x14ac:dyDescent="0.25">
      <c r="B50" s="2">
        <v>314</v>
      </c>
      <c r="C50" s="2">
        <v>2735</v>
      </c>
      <c r="D50" s="2">
        <v>423</v>
      </c>
      <c r="E50" s="2">
        <v>23</v>
      </c>
      <c r="F50" s="2">
        <v>3495</v>
      </c>
      <c r="G50" s="2"/>
    </row>
    <row r="51" spans="2:7" x14ac:dyDescent="0.25">
      <c r="B51" s="2">
        <v>157</v>
      </c>
      <c r="C51" s="2">
        <v>1432</v>
      </c>
      <c r="D51" s="2">
        <v>75</v>
      </c>
      <c r="E51" s="2">
        <v>40</v>
      </c>
      <c r="F51" s="2">
        <v>1704</v>
      </c>
      <c r="G5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A7" sqref="A7"/>
    </sheetView>
  </sheetViews>
  <sheetFormatPr defaultRowHeight="15" x14ac:dyDescent="0.25"/>
  <cols>
    <col min="1" max="1" width="143.42578125" bestFit="1" customWidth="1"/>
  </cols>
  <sheetData>
    <row r="1" spans="1:9" x14ac:dyDescent="0.25">
      <c r="A1" t="s">
        <v>25</v>
      </c>
    </row>
    <row r="2" spans="1:9" x14ac:dyDescent="0.25">
      <c r="A2" s="4" t="s">
        <v>64</v>
      </c>
      <c r="B2" s="1"/>
      <c r="C2" s="1"/>
      <c r="D2" s="1"/>
      <c r="E2" s="1"/>
      <c r="F2" s="1"/>
      <c r="G2" s="1"/>
      <c r="H2" s="1"/>
      <c r="I2" s="1"/>
    </row>
    <row r="5" spans="1:9" x14ac:dyDescent="0.25">
      <c r="A5" t="s">
        <v>26</v>
      </c>
    </row>
    <row r="6" spans="1:9" x14ac:dyDescent="0.25">
      <c r="A6" s="3" t="s">
        <v>65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3" t="s">
        <v>66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B9" s="3"/>
      <c r="C9" s="3"/>
      <c r="D9" s="3"/>
      <c r="E9" s="3"/>
      <c r="F9" s="3"/>
      <c r="G9" s="3"/>
      <c r="H9" s="3"/>
      <c r="I9" s="3"/>
    </row>
    <row r="10" spans="1:9" x14ac:dyDescent="0.25">
      <c r="B10" s="3"/>
      <c r="C10" s="3"/>
      <c r="D10" s="3"/>
      <c r="E10" s="3"/>
      <c r="F10" s="3"/>
      <c r="G10" s="3"/>
      <c r="H10" s="3"/>
      <c r="I1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Caseload</vt:lpstr>
      <vt:lpstr>data</vt:lpstr>
      <vt:lpstr>header and footers</vt:lpstr>
      <vt:lpstr>Caseload</vt:lpstr>
      <vt:lpstr>ES</vt:lpstr>
      <vt:lpstr>Footnote</vt:lpstr>
      <vt:lpstr>Header</vt:lpstr>
    </vt:vector>
  </TitlesOfParts>
  <Company>California Department of Developmental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Consumer Caseload Report</dc:title>
  <dc:subject>Regional Center Caseloads by Consumer Status</dc:subject>
  <dc:creator>California Department of Developmental Services</dc:creator>
  <cp:keywords>Consumer Caseload Report</cp:keywords>
  <cp:lastModifiedBy>Yang, Gerli@DDS</cp:lastModifiedBy>
  <cp:lastPrinted>2018-04-30T17:44:41Z</cp:lastPrinted>
  <dcterms:created xsi:type="dcterms:W3CDTF">2014-10-13T18:07:12Z</dcterms:created>
  <dcterms:modified xsi:type="dcterms:W3CDTF">2026-08-10T20:56:47Z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d3a506b7-83ad-4c83-9ea1-dd4b4dced518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ESRI_WORKBOOK_ID">
    <vt:lpwstr>a4cd031c5b51493b96cb5d07fee10bd2</vt:lpwstr>
  </property>
</Properties>
</file>